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Општи део" sheetId="1" r:id="rId1"/>
    <sheet name="СУФ-ДЕФ" sheetId="2" r:id="rId2"/>
    <sheet name="ПРИХОДИ" sheetId="3" r:id="rId3"/>
    <sheet name="РАСХОДИ" sheetId="4" r:id="rId4"/>
    <sheet name="РАСХОДИ ПО ФУНКЦ." sheetId="5" r:id="rId5"/>
    <sheet name="ПОСЕБАН ДЕО" sheetId="6" r:id="rId6"/>
  </sheets>
  <definedNames>
    <definedName name="_xlnm.Print_Area" localSheetId="0">'Општи део'!$A$1:$I$44</definedName>
    <definedName name="_xlnm.Print_Area" localSheetId="5">'ПОСЕБАН ДЕО'!$A$1:$K$947</definedName>
    <definedName name="_xlnm.Print_Area" localSheetId="3">'РАСХОДИ'!$A$1:$F$52</definedName>
    <definedName name="_xlnm.Print_Area" localSheetId="1">'СУФ-ДЕФ'!$A$1:$D$48</definedName>
    <definedName name="_xlnm.Print_Titles" localSheetId="5">'ПОСЕБАН ДЕО'!$12:$12</definedName>
  </definedNames>
  <calcPr fullCalcOnLoad="1"/>
</workbook>
</file>

<file path=xl/sharedStrings.xml><?xml version="1.0" encoding="utf-8"?>
<sst xmlns="http://schemas.openxmlformats.org/spreadsheetml/2006/main" count="1285" uniqueCount="744">
  <si>
    <t>Дотације спортским клубовима</t>
  </si>
  <si>
    <t>СКУПШТИНА ОПШТИНЕ</t>
  </si>
  <si>
    <t>Награде запосленима и остали посебни расходи</t>
  </si>
  <si>
    <t>Трошкови службеног путовања у иностранство функционера и одборника</t>
  </si>
  <si>
    <t>Извори финансирања за функцију 110</t>
  </si>
  <si>
    <t>Наградезапосленима и остали посебни расходи</t>
  </si>
  <si>
    <t xml:space="preserve">Трошкови службених путовања у земљи </t>
  </si>
  <si>
    <t xml:space="preserve">Трошкови службеног путовања у иностранство </t>
  </si>
  <si>
    <t>415   Накнада трошкова за запослене</t>
  </si>
  <si>
    <t>416   Награде запосленима</t>
  </si>
  <si>
    <t>421   Стални трошкови</t>
  </si>
  <si>
    <t>422   Трошкови путовања</t>
  </si>
  <si>
    <t>414   Отпремнине и помоћи</t>
  </si>
  <si>
    <t>424   Специјализоване услуге</t>
  </si>
  <si>
    <t>425   Текуће поправке и одржавање</t>
  </si>
  <si>
    <t>423   Услуге по уговору</t>
  </si>
  <si>
    <t>426   Материјал</t>
  </si>
  <si>
    <t>472   Накнаде из буџета за образовање</t>
  </si>
  <si>
    <t>482   Републичке таксе</t>
  </si>
  <si>
    <t>483   Новчане казне по решењу судова</t>
  </si>
  <si>
    <t>Капитални трансфери осталим нивоима власти</t>
  </si>
  <si>
    <t>512  Машине и опрема</t>
  </si>
  <si>
    <t xml:space="preserve"> Текући трансфери осталим нивоима власти</t>
  </si>
  <si>
    <t>515  Нематеријална имовина</t>
  </si>
  <si>
    <t>511  Зграде и грађевински објекти</t>
  </si>
  <si>
    <t>Награде запосленима</t>
  </si>
  <si>
    <t>Укупно за раздео 2</t>
  </si>
  <si>
    <t>ОПШТЕ ЈАВНЕ УСЛУГЕ</t>
  </si>
  <si>
    <t xml:space="preserve"> ОО Црвени крст Нова Варош</t>
  </si>
  <si>
    <t xml:space="preserve"> Финансирање парламентарних странака                  заступљених у СО-е Нова Варош</t>
  </si>
  <si>
    <t xml:space="preserve"> Историјски архив Ужице</t>
  </si>
  <si>
    <t xml:space="preserve"> Стална конференција градова  Београд</t>
  </si>
  <si>
    <t>Социјална заштита некласификована на другом месту</t>
  </si>
  <si>
    <t xml:space="preserve">512 Машине и опрема </t>
  </si>
  <si>
    <t>Текући трансфери осталим нивоима власти</t>
  </si>
  <si>
    <t>472 Помоћ у кући за стара лица</t>
  </si>
  <si>
    <t>ЗДРАВСТВО</t>
  </si>
  <si>
    <t>'040</t>
  </si>
  <si>
    <t>Породица и деца</t>
  </si>
  <si>
    <t>ОБРАЗОВАЊЕ</t>
  </si>
  <si>
    <t>ЈАВНИ ПРАВОБРАНИЛАЦ</t>
  </si>
  <si>
    <t>Судови</t>
  </si>
  <si>
    <t>Извори финансирања за раздео 4:</t>
  </si>
  <si>
    <t>Укупно раздео 4.</t>
  </si>
  <si>
    <t>УКУПНО ЗА РАЗДЕО 1.+2.+3.+4.</t>
  </si>
  <si>
    <t>Накнаде штете настале услед елементарних непогода</t>
  </si>
  <si>
    <t>421 Стални трошкови</t>
  </si>
  <si>
    <t>423 Средства за извођење наставе</t>
  </si>
  <si>
    <t>415 Средства за превоз запослених</t>
  </si>
  <si>
    <t>Текуће поравке и одржавање водовода и канализације</t>
  </si>
  <si>
    <t>Награде и бонуси</t>
  </si>
  <si>
    <t>ДОБРОВОЉНИ ТРАНСФЕРИ ОД ФИЗИЧКИХ И ПРАВНИХ ЛИЦА</t>
  </si>
  <si>
    <t>Текући добровољни трансфери од физичких и правних лица у корист нивоа општине</t>
  </si>
  <si>
    <t>УКУПНО744</t>
  </si>
  <si>
    <t xml:space="preserve">Накнада за коришћење  шумског и пољоп. земљишта </t>
  </si>
  <si>
    <t>426 Материјал</t>
  </si>
  <si>
    <t>Порез на приходе од осигурања лица</t>
  </si>
  <si>
    <t>Опрема за саобраћај</t>
  </si>
  <si>
    <t>Остале опште услуге ( општински празник)</t>
  </si>
  <si>
    <t>Текуће одржавање опреме</t>
  </si>
  <si>
    <t>Награде запосленима и остали посебни расходи( накнаде члановима комисија)</t>
  </si>
  <si>
    <t>424900</t>
  </si>
  <si>
    <t>Остале специјализоване услуге-учешће у програмима ЕУ.</t>
  </si>
  <si>
    <t xml:space="preserve"> Приходи из буџета</t>
  </si>
  <si>
    <t>Донације међународних организација</t>
  </si>
  <si>
    <t>Остали извори финансирања</t>
  </si>
  <si>
    <t>Исплата накнада за време одсуствовања са посла на терет фондова</t>
  </si>
  <si>
    <t>Износ у динарима</t>
  </si>
  <si>
    <t>Специјализоване услуге -РРА</t>
  </si>
  <si>
    <t>Приход из донација</t>
  </si>
  <si>
    <t>Сопствени приходи</t>
  </si>
  <si>
    <t>ДОНАЦИЈЕ ОД ИНОСТРАНИХ ДРЖАВА</t>
  </si>
  <si>
    <t>Текуће донације од иностраних држава у корист нивоа општине</t>
  </si>
  <si>
    <t>Капиталне донације од иностраних држава у корист нивоа општине</t>
  </si>
  <si>
    <t>УКУПНО 731:</t>
  </si>
  <si>
    <t>463+464</t>
  </si>
  <si>
    <t>742+743+744</t>
  </si>
  <si>
    <t>Члан 5.</t>
  </si>
  <si>
    <t>Раздео</t>
  </si>
  <si>
    <t>Глава</t>
  </si>
  <si>
    <t>472 Накнаде за социјалну заштиту из буџета-боравак деце на мору</t>
  </si>
  <si>
    <t>Капитално одржавање зграда и објеката</t>
  </si>
  <si>
    <t>Компјутерскеи софтвер</t>
  </si>
  <si>
    <t>Примања од продаје осталих основних средстава у корист нивоа општине</t>
  </si>
  <si>
    <t>ПРИМАЊА ОД ПРОДАЈЕ ОСТАЛИХ ОСНОВНИХ СРЕДСТАВА У КОРИСТ НИВОА ОПШТИНЕ</t>
  </si>
  <si>
    <t>НЕРАСПОРЕЂЕН ВИШАК ПРИХОДА ИЗ РАНИЈИХ ГОДИНА</t>
  </si>
  <si>
    <t>Налед</t>
  </si>
  <si>
    <t>Биопланет</t>
  </si>
  <si>
    <t>Набавка домаће финансијске имовине</t>
  </si>
  <si>
    <t>НАБАВКА ФИНАНСИЈСКЕ ИМОВИНЕ</t>
  </si>
  <si>
    <t>424 Специјализоване услуге</t>
  </si>
  <si>
    <t>Курсне разлике</t>
  </si>
  <si>
    <t>Приходи од продаје добара и услуга</t>
  </si>
  <si>
    <t>ПРИМАЊА ОД ПРОДАЈЕ НЕПОКРЕТНОСТИ</t>
  </si>
  <si>
    <t>Примања од продаје непокретности у корист нивоа општине</t>
  </si>
  <si>
    <t>УКУПНО 811:</t>
  </si>
  <si>
    <t>ПРИМАЊА ОД ДОМАЋИХ ЗАДУЖИВАЊА</t>
  </si>
  <si>
    <t>Примања од задуживања од пословних банака у земљи у корист нивоа општина</t>
  </si>
  <si>
    <t>УКУПНО 911.</t>
  </si>
  <si>
    <t>Студенске награде</t>
  </si>
  <si>
    <t>Ученичке награде</t>
  </si>
  <si>
    <t>Верске и остале услуге заједнице</t>
  </si>
  <si>
    <t>Сектор за ванредне ситуације</t>
  </si>
  <si>
    <t>Срества за ове намене коритиће се према 
програму  рада и финансијском плану 
Сектора, а по закључку  Председника</t>
  </si>
  <si>
    <t>Функц. класиф.</t>
  </si>
  <si>
    <t xml:space="preserve">ФУНКЦИЈЕ </t>
  </si>
  <si>
    <t>Социјална помоћ угроженом становништву некласификована на другом месту</t>
  </si>
  <si>
    <t>Извршни и законодавни органи, финансијски и фискални послови и спољни послови</t>
  </si>
  <si>
    <t>Опште јавне услуге - истраживање и развој</t>
  </si>
  <si>
    <t>Трансакције јавног дуга</t>
  </si>
  <si>
    <t>ЈАВНИ РЕД И БЕЗБЕДНОСТ</t>
  </si>
  <si>
    <t>ЕКОНОМСКИ ПОСЛОВИ</t>
  </si>
  <si>
    <t>Пољопривреда, шумарство, лов и риболов</t>
  </si>
  <si>
    <t>Друмски саобраћај</t>
  </si>
  <si>
    <t>Вишенаменски развојни пројекти</t>
  </si>
  <si>
    <t>ЗАШТИТА ЖИВОТНЕ СРЕДИНЕ</t>
  </si>
  <si>
    <t>Управљање отпадним водама</t>
  </si>
  <si>
    <t>ПОСЛОВИ СТАНОВАЊА И ЗАЈЕДНИЦЕ</t>
  </si>
  <si>
    <t>Услуге медицинских центара и породилишта</t>
  </si>
  <si>
    <t>РЕКРЕАЦИЈА, СПОРТ, КУЛТУРА И ВЕРЕ</t>
  </si>
  <si>
    <t>Услуге емитовања и штампања</t>
  </si>
  <si>
    <t>УКУПНИ ЈАВНИ РАСХОДИ И ИЗДАЦИ</t>
  </si>
  <si>
    <t>Издаци буџета, по функционалној класификацији, утврђују се и распоређују у следећим износима:</t>
  </si>
  <si>
    <t>Програмска класификацција</t>
  </si>
  <si>
    <t>СЛОР</t>
  </si>
  <si>
    <t>Реализација стратегије локалног одрживог развоја</t>
  </si>
  <si>
    <t>233-5</t>
  </si>
  <si>
    <r>
      <t>Стратешки циљ бр. 2.3: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Туристички потенијали и ресурси су оптимално искоришћени</t>
    </r>
  </si>
  <si>
    <r>
      <t>ПРОГРАМ: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Организација манифестација у циљу заштите традиционалних вредности и промоције општине</t>
    </r>
  </si>
  <si>
    <t>Угоститељсе услуге</t>
  </si>
  <si>
    <r>
      <t>ПРОЈЕКАТ</t>
    </r>
    <r>
      <rPr>
        <b/>
        <sz val="12"/>
        <rFont val="Times New Roman"/>
        <family val="1"/>
      </rPr>
      <t xml:space="preserve">:Организовање манифестације " Златарфест"
</t>
    </r>
  </si>
  <si>
    <r>
      <t xml:space="preserve">Реализација стратегије локалног одрживог развоја
</t>
    </r>
    <r>
      <rPr>
        <b/>
        <u val="single"/>
        <sz val="12"/>
        <rFont val="Times New Roman"/>
        <family val="1"/>
      </rPr>
      <t>Стратешки циљ бр. 2.2</t>
    </r>
    <r>
      <rPr>
        <b/>
        <sz val="12"/>
        <rFont val="Times New Roman"/>
        <family val="1"/>
      </rPr>
      <t xml:space="preserve">:
Туристичке услуге и понуда на Златару јекомплетна, јединствена, богата, разноврсна и квалитетна 
</t>
    </r>
    <r>
      <rPr>
        <b/>
        <u val="single"/>
        <sz val="12"/>
        <rFont val="Times New Roman"/>
        <family val="1"/>
      </rPr>
      <t>ПРОГРАМ</t>
    </r>
    <r>
      <rPr>
        <b/>
        <sz val="12"/>
        <rFont val="Times New Roman"/>
        <family val="1"/>
      </rPr>
      <t>:Уређење купалишта на Златарском језеру-понтонска плажа</t>
    </r>
  </si>
  <si>
    <r>
      <t>ПРОЈЕКАТ</t>
    </r>
    <r>
      <rPr>
        <b/>
        <sz val="12"/>
        <rFont val="Times New Roman"/>
        <family val="1"/>
      </rPr>
      <t xml:space="preserve">:Постављање понтонске плаже и набавка спортске опреме
</t>
    </r>
  </si>
  <si>
    <t xml:space="preserve">Остале некретнине и опрема </t>
  </si>
  <si>
    <t>Остале некретнине и опрема -забавни парк</t>
  </si>
  <si>
    <t>Изградња локалних  путева у селима</t>
  </si>
  <si>
    <t>Укупно за пројекат СЛОР 222-5.1</t>
  </si>
  <si>
    <t>Укупно за програм СЛОР 222-5</t>
  </si>
  <si>
    <t>СЛОР
222-5</t>
  </si>
  <si>
    <t>Извори финансирања за програм СЛОР 222-5.1</t>
  </si>
  <si>
    <t>СЛОР
233-5.1</t>
  </si>
  <si>
    <r>
      <t>ПРОГРАМ: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Изградња улица у градским и приградским насељима</t>
    </r>
  </si>
  <si>
    <t>Средства ове апропријације преносиће се на основу уговора а по закључку Председника општине</t>
  </si>
  <si>
    <t>Средства ове апропријације преносиће се на основу усвојеног програма рада од стране Општинског већа и  уговора , а по закључку Председника општине</t>
  </si>
  <si>
    <t xml:space="preserve">Средства ове апропријације преносиће се на основу Одлуке Општинског већа о потврђивању чланства </t>
  </si>
  <si>
    <t>Средства ове апропријације користиће се за : набавку ракета за противградну заштиту, накнаду за стрелце и стручне услуге на унапређењу пољопривредне производње</t>
  </si>
  <si>
    <t>Средства ове апропријације користиће се за субвенције у пољопривреди на основу програма мера подршке  за коришћење средстава</t>
  </si>
  <si>
    <t>Средстав ове апропријације користиће се за финансирање активности Спортског савеза и клубова, а на основу Правилника о критеријумима за финансирање потреба у области спорта</t>
  </si>
  <si>
    <t>3. Буџетски суфицит/ дефицит</t>
  </si>
  <si>
    <t>IV. Примања по основу отплате кредита и продаје финансијске имовине</t>
  </si>
  <si>
    <t xml:space="preserve">Остале донације, дотације и трансфери </t>
  </si>
  <si>
    <r>
      <t xml:space="preserve">Текуће поправке и одржавање осталих објеката- </t>
    </r>
    <r>
      <rPr>
        <i/>
        <sz val="12"/>
        <rFont val="Times New Roman"/>
        <family val="1"/>
      </rPr>
      <t>Из осталих извора 220.000,00</t>
    </r>
  </si>
  <si>
    <t>472 Месечне накнаде самохраним родитељима без сталног запослења</t>
  </si>
  <si>
    <t>Средства ове апропријације користиће се за МЗ:
-Мз Нова Варош-700,000.00
-МЗ Акмачићи-1,200,000.00
-МЗ Радоиња-500,000.00
-МЗ Вранеша-300,000.00
-МЗ Божетићи-1,200,000.00
-МЗ Рутоши-600,000.00
-МЗ Негбина-1,000,000.00
-МЗ Јасеново-1,500,000.00
-МЗ Дражевићи-300,000.00
-МЗ Драглица-500,000.00
-МЗ Бистрица-500,000.00
-МЗ Бела Река-1,000,000.00 
-МЗ Амзићи-200,000.00
a по одлукама Савета МЗ
5,000,000.00 дин.ће се користити по плану Дирекције за изградњу</t>
  </si>
  <si>
    <t>Отплата главнице домаћим кредиторима</t>
  </si>
  <si>
    <t>Извори финансирања за главу 3.1</t>
  </si>
  <si>
    <t>Укупно за главу 3.1</t>
  </si>
  <si>
    <t xml:space="preserve"> Ова апропријација ће се извршавати по одлуци Председника општине</t>
  </si>
  <si>
    <t>Средства ове апропријације преносиће се на основу Правилника, а по одлуци Председника општине</t>
  </si>
  <si>
    <t>Ова апропријација ће се извршавати  на основу Правилника, а по одлуци Председника општине</t>
  </si>
  <si>
    <t>Ова апропријација  се користи за:
накнаду по судским решењима и вансудским  поравнањима закљученим у ЈЛС,  уједе паса  луталица и др.</t>
  </si>
  <si>
    <t>Извори финансирања за главу 3.14</t>
  </si>
  <si>
    <t>Укупно за главу 3.14</t>
  </si>
  <si>
    <t>Укупно за главу 3.15</t>
  </si>
  <si>
    <t>Извори финансирања за главу 3.15</t>
  </si>
  <si>
    <t>Укупно за главу 3.16</t>
  </si>
  <si>
    <t>Укупно за главу 3.17</t>
  </si>
  <si>
    <t>Извори финансирања за главу 3.18</t>
  </si>
  <si>
    <t>Укупно за главу 3.18</t>
  </si>
  <si>
    <t>Планирано у 2014.</t>
  </si>
  <si>
    <t>Остварено 
01.01.-30.06.2014</t>
  </si>
  <si>
    <t>% остварења</t>
  </si>
  <si>
    <t>Остаје за остварење</t>
  </si>
  <si>
    <t>%</t>
  </si>
  <si>
    <t>100</t>
  </si>
  <si>
    <t>0</t>
  </si>
  <si>
    <t>Планирано 2014</t>
  </si>
  <si>
    <t>Извршено I-VI 2014</t>
  </si>
  <si>
    <t>Остатак за извршење</t>
  </si>
  <si>
    <t>Извршено 1-6 2014</t>
  </si>
  <si>
    <t>771+772</t>
  </si>
  <si>
    <t>731+732</t>
  </si>
  <si>
    <t>ПРЕДСЕДНИК</t>
  </si>
  <si>
    <t>ОПШТИНСКО ВЕЋЕ ОПШТИНЕ НОВА ВАРОШ</t>
  </si>
  <si>
    <t>ПШТИНСКОГ ВЕЋА</t>
  </si>
  <si>
    <t>Димитрије Пауновић</t>
  </si>
  <si>
    <t>Средства из буџета у износу од 637,161,686.80 динара и средства од</t>
  </si>
  <si>
    <t>У табелу нису унета  неутрошена средства из ранијих година из других извора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</si>
  <si>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</si>
  <si>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од новчаних казни за саобраћајне прекршаје</t>
  </si>
  <si>
    <t>Отпремнине и помоћи</t>
  </si>
  <si>
    <t>Трошкови службених путовања у иностранство</t>
  </si>
  <si>
    <t>Економска класификација</t>
  </si>
  <si>
    <t>ОПИС</t>
  </si>
  <si>
    <t>Извршни и законодавни органи</t>
  </si>
  <si>
    <t>Плате, додаци  и накнаде</t>
  </si>
  <si>
    <t>Плате, додаци и накнаде функционера</t>
  </si>
  <si>
    <t>Социјални доприноси на терет послодавца</t>
  </si>
  <si>
    <t>Стални трошкови</t>
  </si>
  <si>
    <t>Трошкови службених путовања</t>
  </si>
  <si>
    <t>Дневнице одборника</t>
  </si>
  <si>
    <t>Услуге по уговору</t>
  </si>
  <si>
    <t>Административни материјал</t>
  </si>
  <si>
    <t>Издаци за гориво</t>
  </si>
  <si>
    <t>Накнада за социјалну заштиту из буџета</t>
  </si>
  <si>
    <t>Награде за вуковце</t>
  </si>
  <si>
    <t>Средства резерве</t>
  </si>
  <si>
    <t>Стална резерва</t>
  </si>
  <si>
    <t>Текућа резерва</t>
  </si>
  <si>
    <t>Извори финансирања за функцију 110:</t>
  </si>
  <si>
    <t>01 Приходи из буџета</t>
  </si>
  <si>
    <t>Укупно за функцију 110:</t>
  </si>
  <si>
    <t>Извори финансирања за раздео 1:</t>
  </si>
  <si>
    <t>УКУПНО РАЗДЕО 1:</t>
  </si>
  <si>
    <t>ОПШТИНСКА УПРАВА</t>
  </si>
  <si>
    <t>Опште услуге</t>
  </si>
  <si>
    <t>Плате, додаци и накнаде запослених</t>
  </si>
  <si>
    <t>Плате, додаци и накнаде запосленим</t>
  </si>
  <si>
    <t>Социјална давања запосленим</t>
  </si>
  <si>
    <t>Накнаде за запослене</t>
  </si>
  <si>
    <t>Награде, бонуси и остали расходи</t>
  </si>
  <si>
    <t>Трошкови платног промета</t>
  </si>
  <si>
    <t>Комуналне услуге</t>
  </si>
  <si>
    <t>Трошкови осигурања</t>
  </si>
  <si>
    <t>Котизација</t>
  </si>
  <si>
    <t>Специјализоване услуге</t>
  </si>
  <si>
    <t>Текуће поправке и одржавање</t>
  </si>
  <si>
    <t>Материјал</t>
  </si>
  <si>
    <t>Остали трошкови</t>
  </si>
  <si>
    <t>Машине и опрема</t>
  </si>
  <si>
    <t>Извори финансирања за функцију 130:</t>
  </si>
  <si>
    <t>Укупно за функцију 130 :</t>
  </si>
  <si>
    <t>Дотације невладиним организацијама</t>
  </si>
  <si>
    <t>ГИМНАЗИЈА ''ПИВО КАРАМАТИЈЕВИЋ''</t>
  </si>
  <si>
    <t>ТЕХНИЧКА ШКОЛА</t>
  </si>
  <si>
    <t>Извори финансирања за функцију920:</t>
  </si>
  <si>
    <t>Укупно за функцију 920:</t>
  </si>
  <si>
    <t>Основно образовање</t>
  </si>
  <si>
    <t>ОСНОВНА ШКОЛА ''ЖИВКО ЉУЈИЋ'' НОВА ВАРОШ</t>
  </si>
  <si>
    <t>ОШ''КНЕЗОВА РАШКОВИЋА'' БОЖЕТИЋИ</t>
  </si>
  <si>
    <t>ОШ''МОМИР ПУЦАРЕВИЋ''АКМАЧИЋИ</t>
  </si>
  <si>
    <t>ОШ ''ДОБРИСАВ РАЈИЋ'' БИСТРИЦА</t>
  </si>
  <si>
    <t>ОШ ''ГОЈКО ДРУЛОВИЋ'' РАДОИЊА</t>
  </si>
  <si>
    <t>ОШ''ВУК СТЕФАНОВИЋ КАРАЏИЋ'' ЈАСЕНОВО</t>
  </si>
  <si>
    <t>Извори финансирања за функцију 912:</t>
  </si>
  <si>
    <t>Укупно за функцију 912:</t>
  </si>
  <si>
    <r>
      <t>О</t>
    </r>
    <r>
      <rPr>
        <b/>
        <i/>
        <sz val="12"/>
        <rFont val="Times New Roman"/>
        <family val="1"/>
      </rPr>
      <t>бразовање неквалификовано на другом месту</t>
    </r>
  </si>
  <si>
    <t>ОСНОВНА МУЗИЧКА ШКОЛА ПРИЈЕПОЉЕ</t>
  </si>
  <si>
    <t>Извори финансирања за функцију 980:</t>
  </si>
  <si>
    <t>Укупно за функцију 980:</t>
  </si>
  <si>
    <t>Извори финансирања за функцију 421:</t>
  </si>
  <si>
    <t>Укупно за функцију 421:</t>
  </si>
  <si>
    <t>Извори финансирања за функцију 810:</t>
  </si>
  <si>
    <t>Укупно за функцију 810:</t>
  </si>
  <si>
    <t>ЦЕНТАР ЗА СОЦИЈАЛНИ РАД</t>
  </si>
  <si>
    <t>Извор финансирања за функцију 090:</t>
  </si>
  <si>
    <t>Укупно за функцију 090:</t>
  </si>
  <si>
    <t>Услуге културе</t>
  </si>
  <si>
    <t>ДОМ КУЛТУРЕ ''ЈОВАН ТОМИЋ'' НОВА ВАРОШ</t>
  </si>
  <si>
    <t>Плате, додатци и накнаде запослених</t>
  </si>
  <si>
    <t>Социјални доприноси на терет запослених</t>
  </si>
  <si>
    <t>Енергетске услуге</t>
  </si>
  <si>
    <t>Текуће одржавање</t>
  </si>
  <si>
    <t>БИБЛИОТЕКА ''ЈОВАН ТОМИЋ'' НОВА ВАРОШ</t>
  </si>
  <si>
    <t>Трошкови путовања</t>
  </si>
  <si>
    <t>Трошкови службених путовања у земљи</t>
  </si>
  <si>
    <t>Остала основна срадства</t>
  </si>
  <si>
    <t>Набавка књига</t>
  </si>
  <si>
    <t>Туризам</t>
  </si>
  <si>
    <t>ДЕЧЈИ ВРТИЋ ''ПАША И НАТАША'' НОВА ВАРОШ''</t>
  </si>
  <si>
    <t xml:space="preserve">ДИРЕКЦИЈА ЗА ГРАЂЕВИНСКО ЗЕМЉИШТЕ И ИЗГРАДЊУ ОПШТИНЕ </t>
  </si>
  <si>
    <t>Извори финансирања за функцију 620:</t>
  </si>
  <si>
    <t>Укупно за функцију 620:</t>
  </si>
  <si>
    <t>Управњање отпадом-чишћење</t>
  </si>
  <si>
    <t>Укупно зафункцију 510:</t>
  </si>
  <si>
    <t>Улична расвета</t>
  </si>
  <si>
    <t>Трошкови електр. енерг за јавну расвету</t>
  </si>
  <si>
    <t>Текуће одржавање зграда и објеката</t>
  </si>
  <si>
    <t>Извори финансирања за функцију 640:</t>
  </si>
  <si>
    <t>Укупно за функцију 640:</t>
  </si>
  <si>
    <t>Водоснабдевање</t>
  </si>
  <si>
    <t>Извори финансирања за функцију 630:</t>
  </si>
  <si>
    <t>Укупно за функцију 630:</t>
  </si>
  <si>
    <t>УКУПНИ РАСХОДИ:</t>
  </si>
  <si>
    <t>Функција</t>
  </si>
  <si>
    <t>Позиција</t>
  </si>
  <si>
    <t>04 Сопствени приходи</t>
  </si>
  <si>
    <t>090</t>
  </si>
  <si>
    <t>РАСХОДИ ЗА ЗАПОСЛЕНЕ</t>
  </si>
  <si>
    <t>КОРИШЋЕЊЕ УСЛУГА И РОБА</t>
  </si>
  <si>
    <t>СУБВЕНЦИЈЕ</t>
  </si>
  <si>
    <t>ДОНАЦИЈЕ И ТРАНСФЕРИ ОСТАЛИМ НИВОИМА ВЛАСТИ</t>
  </si>
  <si>
    <t>СОЦИЈАЛНА ПОМОЋ</t>
  </si>
  <si>
    <t>ОСТАЛИ РАСХОДИ</t>
  </si>
  <si>
    <t>РЕЗЕРВЕ</t>
  </si>
  <si>
    <t>ОСНОВНА СРЕДСТВА</t>
  </si>
  <si>
    <t>УКУПНО:</t>
  </si>
  <si>
    <t>Накнада запослених</t>
  </si>
  <si>
    <t>Награде, бонуси и остали посебни расходи</t>
  </si>
  <si>
    <t>Текуће поправке и одржавања</t>
  </si>
  <si>
    <t>Трансфери осталим нивоима власти</t>
  </si>
  <si>
    <t>Накнаде за социјалну заштиту из буџета</t>
  </si>
  <si>
    <t>Зграде и грађевински објекти</t>
  </si>
  <si>
    <t>Репрезентација (угоститељске услуге)</t>
  </si>
  <si>
    <t>Текуће поправке и одржавање опреме</t>
  </si>
  <si>
    <t>Административна опрема</t>
  </si>
  <si>
    <t>Услуге комуникација</t>
  </si>
  <si>
    <t>Компјутерске услуге</t>
  </si>
  <si>
    <t>Услуге образовања и усавршавања запослених</t>
  </si>
  <si>
    <t>Остале опште услуге</t>
  </si>
  <si>
    <t>Текућа поправка и одржавање зграде</t>
  </si>
  <si>
    <t>Текућа поправка и одржавање опреме</t>
  </si>
  <si>
    <t>Публикације, часописи и гласила</t>
  </si>
  <si>
    <t>Услуге информисања</t>
  </si>
  <si>
    <t>Текуће поправке и одржавање зграда и објеката</t>
  </si>
  <si>
    <t>Извори финансирања за функцију 510:</t>
  </si>
  <si>
    <t>Издаци буџета по основним наменама утврђују се у следећим износима и то:</t>
  </si>
  <si>
    <t>Одржавање јавне расвете</t>
  </si>
  <si>
    <t>Изградња  јавне расвете</t>
  </si>
  <si>
    <t>Развој заједнице</t>
  </si>
  <si>
    <t>Новчане казне и пенали по решењу судова</t>
  </si>
  <si>
    <t>Остали порези</t>
  </si>
  <si>
    <t>Отплате домаћих камата</t>
  </si>
  <si>
    <t xml:space="preserve">Услуге чишћења улица </t>
  </si>
  <si>
    <t xml:space="preserve">Здравствена заштита </t>
  </si>
  <si>
    <t>Извори финансирања за функцију 700:</t>
  </si>
  <si>
    <t>Укупно за функцију 700:</t>
  </si>
  <si>
    <t>МЕСНЕ ЗАЈЕДНИЦЕ</t>
  </si>
  <si>
    <t>Укупно за функцију 160:</t>
  </si>
  <si>
    <t xml:space="preserve">МЗ Нова Варош                                   </t>
  </si>
  <si>
    <t>Капитално одржавање зграде</t>
  </si>
  <si>
    <t>Грађевинско земљиште</t>
  </si>
  <si>
    <t>Накнада за коришћење добара од општег интереса</t>
  </si>
  <si>
    <t>Меморандумске ставке за рефундацију расхода</t>
  </si>
  <si>
    <t>Таксе и казне по решењу судова</t>
  </si>
  <si>
    <t>Отплата камата домаћим пословним банкама</t>
  </si>
  <si>
    <t>ТУРИСТИЧКО-СПОРТСКИ ЦЕНТАР"ЗЛАТАР" НОВА ВАРОШ</t>
  </si>
  <si>
    <t>ПОРЕЗ НА ФОНД ЗАРАДА</t>
  </si>
  <si>
    <t>Порез на фонд зарада</t>
  </si>
  <si>
    <t>Услуге рекреације и спорта</t>
  </si>
  <si>
    <t>Накнаде трошкова за запослене</t>
  </si>
  <si>
    <t>Текуће поравке и одржавање</t>
  </si>
  <si>
    <t>Порези, обавезне таксе и казне</t>
  </si>
  <si>
    <t>Пратећи трошкови задуживања</t>
  </si>
  <si>
    <t>Израда пројектне документације</t>
  </si>
  <si>
    <t>Средње образовање</t>
  </si>
  <si>
    <t>Отплата кредита домаћим кредиторима</t>
  </si>
  <si>
    <t>ОТПЛАТА ГЛАВНИЦЕ</t>
  </si>
  <si>
    <t>Дотације невладиним организација</t>
  </si>
  <si>
    <t>Новчане казне и пенали по решењу суда</t>
  </si>
  <si>
    <t>Новчане казне и пенaли по решењу суда</t>
  </si>
  <si>
    <t>Награде,бонуси и остали расходи</t>
  </si>
  <si>
    <t>Награде запосленим и остали расходи</t>
  </si>
  <si>
    <t>УКУПНО 712:</t>
  </si>
  <si>
    <t xml:space="preserve">Плате, додаци и накнаде запосленима </t>
  </si>
  <si>
    <t>Остале специјализоване услуге</t>
  </si>
  <si>
    <t>Накнаде из буџета за образовање</t>
  </si>
  <si>
    <t>НАЗИВ КОНТА</t>
  </si>
  <si>
    <t>Конто</t>
  </si>
  <si>
    <t>Закуп имовине и опреме</t>
  </si>
  <si>
    <t>Материјал за посебне намене</t>
  </si>
  <si>
    <t>Ова апропријација ће се извршавати поУговору за смештај и исхрану ученика са хендикепом а за остале накнаде по Закључку Председника општине</t>
  </si>
  <si>
    <t>СПОРТСКИ САВЕЗ НОВА ВАРОШ</t>
  </si>
  <si>
    <t>Закуп опреме за спорт</t>
  </si>
  <si>
    <t>Стручне услуге</t>
  </si>
  <si>
    <t>Пројектно планирање</t>
  </si>
  <si>
    <t>Порези,обавезне таксе и казне</t>
  </si>
  <si>
    <t>Обавезне таксе</t>
  </si>
  <si>
    <t>Заштита животне средине некласификована на другом месту</t>
  </si>
  <si>
    <t>ФОНД ЗА ЗАШТИТУ ЖИВОТНЕ СРЕДИНЕ</t>
  </si>
  <si>
    <t>Субвенције јавним нефинансијским организацијама и предузећима</t>
  </si>
  <si>
    <t>Укупно за функцију 560:</t>
  </si>
  <si>
    <t>Земљиште</t>
  </si>
  <si>
    <t>Накнаде у натури</t>
  </si>
  <si>
    <t>Извори финансирања за функцију 320:</t>
  </si>
  <si>
    <t>Укупно за функцију 320:</t>
  </si>
  <si>
    <t>Пољопривреда</t>
  </si>
  <si>
    <t>Текуће субвенције за пољопривреду</t>
  </si>
  <si>
    <t xml:space="preserve"> Трансфери осталим нивоима власти</t>
  </si>
  <si>
    <t>Опште јавне услуге некласификоване на другом месту</t>
  </si>
  <si>
    <t>ОБРАЗОВАЊЕ НЕКВАЛИФИКОВАНО НА ДРУГОМ МЕСТУ</t>
  </si>
  <si>
    <t>ПОЉОПРИВРЕДА</t>
  </si>
  <si>
    <t>ФИЗИЧКА КУЛТУРА</t>
  </si>
  <si>
    <t>СОЦИЈАЛНА ЗАШТИТА</t>
  </si>
  <si>
    <t>Средства из буџета</t>
  </si>
  <si>
    <t>А. РАЧУН ПРИХОДА И ПРИМАЊА, РАСХОДА И ИЗДАТАКА БУЏЕТА ОПШТИНЕ</t>
  </si>
  <si>
    <t>I. УКУПНА ПРИМАЊА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</si>
  <si>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</si>
  <si>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</si>
  <si>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</si>
  <si>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</si>
  <si>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</si>
  <si>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712+713+716</t>
  </si>
  <si>
    <t>2. Непорески приходи, од чега:</t>
  </si>
  <si>
    <t xml:space="preserve"> - наплаћене камате</t>
  </si>
  <si>
    <t>5. Трансфери</t>
  </si>
  <si>
    <t>Капитални приходи - примања од продаје нефинансијске имовине</t>
  </si>
  <si>
    <t>II. УКУПНИ ИЗДАЦИ</t>
  </si>
  <si>
    <t>Текући расходи: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</si>
  <si>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</si>
  <si>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</si>
  <si>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</si>
  <si>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</si>
  <si>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</si>
  <si>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48+49</t>
  </si>
  <si>
    <t>7. Текући трансфери</t>
  </si>
  <si>
    <t>Капитални расходи</t>
  </si>
  <si>
    <t>III . БУЏЕТСКИ СУФИЦИТ (БУЏЕТСКИ ДЕФИЦИТ) (I-II)</t>
  </si>
  <si>
    <t>(7+8)-(4+5)</t>
  </si>
  <si>
    <t>Б. РАЧУН ФИНАНСИРАЊА</t>
  </si>
  <si>
    <t>V. Примања од задуживања</t>
  </si>
  <si>
    <t>1. Примања од домаћих задуживања</t>
  </si>
  <si>
    <t>1.1. Задуживање код јавних финансијских институција и пословних банака</t>
  </si>
  <si>
    <t>9113+9114</t>
  </si>
  <si>
    <t>1.2. Задуживање код осталих кредитора</t>
  </si>
  <si>
    <t>9111+9112+9115+9116+9117+9118+9119</t>
  </si>
  <si>
    <t>2. Примања од иностраног задуживања</t>
  </si>
  <si>
    <t>VI. Набавка финансијске имовине</t>
  </si>
  <si>
    <t>VII. Отплата главнице</t>
  </si>
  <si>
    <t>1. Отплата главнице домаћим кредиторима</t>
  </si>
  <si>
    <t>1.1. Отплата главнице домаћим јавним финансијским институцијама и пословним банкама</t>
  </si>
  <si>
    <t>6113+6114</t>
  </si>
  <si>
    <t>1.2. Отплата главнице осталим кредиторима</t>
  </si>
  <si>
    <t>6111+6112+6115+6116+6117+6118+6119</t>
  </si>
  <si>
    <t>2. Отплата главнице страним кредиторима</t>
  </si>
  <si>
    <t>5</t>
  </si>
  <si>
    <t>Извори финансирања за функцију 473.</t>
  </si>
  <si>
    <t>Општинске и градске комуналне таксе</t>
  </si>
  <si>
    <t>Боравишне таксе</t>
  </si>
  <si>
    <t>Мешовити и неодређени приходи у корист нивоа општина</t>
  </si>
  <si>
    <t xml:space="preserve">3. Меморандумске ставке за рефундацију расхода </t>
  </si>
  <si>
    <t>Порез на зараде</t>
  </si>
  <si>
    <t>ПОРЕЗ НА ДОХОДАК, ДОБИТ И КАПИТАЛНЕ ДОБИТКЕ</t>
  </si>
  <si>
    <t>ПОРЕЗИ НА ИМОВИНУ</t>
  </si>
  <si>
    <t>ПОРЕЗИ НА ДОБРА И УСЛУГЕ</t>
  </si>
  <si>
    <t>ДРУГИ ПОРЕЗИ</t>
  </si>
  <si>
    <t>ТРАНСФЕРИ ОД ДРУГИХ НИВОА ВЛАСТИ</t>
  </si>
  <si>
    <t>ПРИХОДИ ОД ИМОВИНЕ</t>
  </si>
  <si>
    <t>ПРОДАЈА ДОБАРА И УСЛУГА</t>
  </si>
  <si>
    <t>НОВЧАНЕ КАЗНЕ И ОДУЗЕТА ИМОВИНСКА КОРИСТ</t>
  </si>
  <si>
    <t>ОСТАЛИ ПРИХОДИ</t>
  </si>
  <si>
    <t>МЕМОРАНДУМСКЕ СТАВКЕ ЗА РЕФУНДАЦИЈУ РАСХОДА</t>
  </si>
  <si>
    <t>УКУПНО 771:</t>
  </si>
  <si>
    <t>УКУПНО 745:</t>
  </si>
  <si>
    <t>Приходи од новчаних казни за прекршаје у корист нивоа општина</t>
  </si>
  <si>
    <t>Такса у корист нивоа општине</t>
  </si>
  <si>
    <t xml:space="preserve">Приходи општинских органа од споредне продаје добара и услуга </t>
  </si>
  <si>
    <t>УКУПНО 741:</t>
  </si>
  <si>
    <t>Накнада за коришћење простора и грађевинског земљишта</t>
  </si>
  <si>
    <t>Камата на средства буџета општина</t>
  </si>
  <si>
    <t>Текући трансфери од других нивоа власти у корист нивоа општине</t>
  </si>
  <si>
    <t>Капитални трансфери од других нивоа власти у корист нивоа општине</t>
  </si>
  <si>
    <t>УКУПНО 716:</t>
  </si>
  <si>
    <t>Комунална такса на истицање фирме</t>
  </si>
  <si>
    <t>Порези на моторна возила</t>
  </si>
  <si>
    <t>Комунална такса за коришћење рекламних паноа</t>
  </si>
  <si>
    <t>УКУПНО 713:</t>
  </si>
  <si>
    <t>УКУПНО 711:</t>
  </si>
  <si>
    <t xml:space="preserve">УКУПНО 714: </t>
  </si>
  <si>
    <t>Порез на имовину</t>
  </si>
  <si>
    <t>Порез на наслеђе и поклоне</t>
  </si>
  <si>
    <t>Остали порези на доходак (порез на акције, на име и уделе и др..)</t>
  </si>
  <si>
    <r>
      <t xml:space="preserve">Порез на друге приходе (порез на приходе од профес. </t>
    </r>
    <r>
      <rPr>
        <sz val="10"/>
        <rFont val="Times New Roman"/>
        <family val="1"/>
      </rPr>
      <t>спортиста</t>
    </r>
    <r>
      <rPr>
        <sz val="12"/>
        <rFont val="Times New Roman"/>
        <family val="1"/>
      </rPr>
      <t>, стручњака, уговор о делу, привремени и повремени послови, управни надзори, одбори и други уговори о раду)</t>
    </r>
  </si>
  <si>
    <t>Самодопринос</t>
  </si>
  <si>
    <t>Порез на капиталне трансакције</t>
  </si>
  <si>
    <t>745</t>
  </si>
  <si>
    <t>Порез на приходе од самосталне делатности</t>
  </si>
  <si>
    <t>Порез на приходе од имовине (порез на земљиште, и порез на накнаду од пољопривреде и шумарства</t>
  </si>
  <si>
    <t>6. Остали расходи и резерва</t>
  </si>
  <si>
    <t>6.Остали приходи</t>
  </si>
  <si>
    <t xml:space="preserve">4. Продаја добра и услуга иновчане казне </t>
  </si>
  <si>
    <t>Накнада за коришћење природних добара</t>
  </si>
  <si>
    <t>Одборнички додатак</t>
  </si>
  <si>
    <t>ДОМ ЗДРАВЉА НОВА ВАРОШ И ОДЕЉЕЊЕ БОЛНИЦЕ НОВА ВАРОШ</t>
  </si>
  <si>
    <t>Услуге одржавања паркова и јавних површина</t>
  </si>
  <si>
    <t>Општинске и градске накнаде</t>
  </si>
  <si>
    <t>УКУПНО 733:</t>
  </si>
  <si>
    <t>УКУПНО 742:</t>
  </si>
  <si>
    <t>УКУПНО 743:</t>
  </si>
  <si>
    <t>ОТПЛАТА КАМАТА</t>
  </si>
  <si>
    <t>Нематеријална имовина</t>
  </si>
  <si>
    <t>Социјална давања запосленима</t>
  </si>
  <si>
    <t>Текуће поправке и одржавање објеката</t>
  </si>
  <si>
    <t>Трансакције за јавни дуг</t>
  </si>
  <si>
    <t>Извори финансирања за функцију 170:</t>
  </si>
  <si>
    <t>Укупно за функцију 170 :</t>
  </si>
  <si>
    <t xml:space="preserve">511  Зграде и грађевински објекти </t>
  </si>
  <si>
    <t>Услуге противпожарне заштитеи заштите од елементарних непогода</t>
  </si>
  <si>
    <t>Дотације ватрогасном друштву</t>
  </si>
  <si>
    <t>Награде бонуси и остали расходи</t>
  </si>
  <si>
    <t>Трошкови  путовања</t>
  </si>
  <si>
    <t>Предшколско образовање</t>
  </si>
  <si>
    <t>Извор финансирања за функцију 040:</t>
  </si>
  <si>
    <t>Јавни ред и безбедност накласификовани на другом месту</t>
  </si>
  <si>
    <t>Извори финансирања за функцију 360:</t>
  </si>
  <si>
    <t>Укупно за функцију 360:</t>
  </si>
  <si>
    <t>Укупно за функцију630:</t>
  </si>
  <si>
    <t>Укупно за функцију 040:</t>
  </si>
  <si>
    <t>Укупно за главу 3.6</t>
  </si>
  <si>
    <t>Извори финансирања за главу 3.6</t>
  </si>
  <si>
    <t>Извори финансирања за функцију 911</t>
  </si>
  <si>
    <t>Укупно за главу 3.5</t>
  </si>
  <si>
    <t>Укупно за главу 3.4</t>
  </si>
  <si>
    <t>Извори финансирања за главу 3.3</t>
  </si>
  <si>
    <t>Укупно за главу 3.3</t>
  </si>
  <si>
    <t>Извори финансирања за главу 3.2</t>
  </si>
  <si>
    <t>Укупно за главу 3.2</t>
  </si>
  <si>
    <t>Извори финансирања за раздео 3:</t>
  </si>
  <si>
    <t>Укупно раздео 3.</t>
  </si>
  <si>
    <t>Остале донације, дотације и трансфери</t>
  </si>
  <si>
    <t>Порези обавезне таксе и казне</t>
  </si>
  <si>
    <t>Накнада штете од елементарних непогода</t>
  </si>
  <si>
    <t>Дневнице одборника и општинског већа</t>
  </si>
  <si>
    <t>- накнада за коришћење простора и грађевинског земљишта,природних добара, обала и шумског и грађ. земљишта</t>
  </si>
  <si>
    <t>Трошкови службених путовања у земљи функционера и oдборника</t>
  </si>
  <si>
    <t>Накнаде члановима већа</t>
  </si>
  <si>
    <t>ПРЕДСЕДНИК ОПШТИНЕ И ОПШТИНСКО ВЕЋЕ</t>
  </si>
  <si>
    <t>Једнократне помоћи избеглим и расељеним породицама по решењима Комесаријата за избеглице</t>
  </si>
  <si>
    <t>412 Социјални доприноси на терет послодавца</t>
  </si>
  <si>
    <t>411 Плате ,додаци и накнаде запослених</t>
  </si>
  <si>
    <t>511 Зграде и грађевински објекти</t>
  </si>
  <si>
    <t>Средства ове апропријације преносиће се на основу Правилника и Одлуке општинског већа</t>
  </si>
  <si>
    <t>Ова апропријација ће се извршавати за подстицај наталитета и смањење сиромаштва, а преносиће се по Решењима у складу са Правилником  и Одлуком општинског већа</t>
  </si>
  <si>
    <t>Накнаде из буџета за децу о породицу-незапослене породиље</t>
  </si>
  <si>
    <t>Управљање отпадом</t>
  </si>
  <si>
    <t>Субвенције јавним нефинансијским институцијама и предузећима</t>
  </si>
  <si>
    <t>Извори финансирања за функцију510:</t>
  </si>
  <si>
    <t>Укупно за функцију510:</t>
  </si>
  <si>
    <t>Опрема за образовање</t>
  </si>
  <si>
    <t xml:space="preserve"> ПОСЕБАН ДЕО</t>
  </si>
  <si>
    <t>Грејање</t>
  </si>
  <si>
    <t>Извори финансирања за функцију 436:</t>
  </si>
  <si>
    <t>Укупно за функцију 436:</t>
  </si>
  <si>
    <t>Материјал за саобраћај</t>
  </si>
  <si>
    <t>Материјал за одржавање хигијене и угоститељство</t>
  </si>
  <si>
    <t>Помоћ у медицинском лечењу запослених,чл.уже породице  и др. помоћи</t>
  </si>
  <si>
    <t>Трошкови платног промета и банкарских услуга</t>
  </si>
  <si>
    <t>Административне услуге</t>
  </si>
  <si>
    <t>Медицинске услуге</t>
  </si>
  <si>
    <t>Услуге очувања животне средине, науке и геодетске услуге</t>
  </si>
  <si>
    <t>Текућепоправке и одржавање опреме</t>
  </si>
  <si>
    <t>Материјал за образовање и усавршавање запослених</t>
  </si>
  <si>
    <t>Дотације верским заједницама</t>
  </si>
  <si>
    <t>Дотације осталим непрофитним институцијама и удружењима</t>
  </si>
  <si>
    <t xml:space="preserve">Материјал за образовање и усавршавање </t>
  </si>
  <si>
    <t xml:space="preserve">Репрезентација </t>
  </si>
  <si>
    <t xml:space="preserve">Услуге информисања  </t>
  </si>
  <si>
    <t>`</t>
  </si>
  <si>
    <t>Текуће донације, дотације и трансфери</t>
  </si>
  <si>
    <t>ОДЕЉЕЊЕ ЗАВИЧАЈНОГ МУЗЕЈА УЖИЦЕ</t>
  </si>
  <si>
    <t>Приходи из буџета</t>
  </si>
  <si>
    <t xml:space="preserve"> Сопствени приходи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</si>
  <si>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</si>
  <si>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</si>
  <si>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</si>
  <si>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 xml:space="preserve">Изградња  воводовода и канализације </t>
  </si>
  <si>
    <t>донације</t>
  </si>
  <si>
    <t>Субвенције нефинансијским корпорацијама</t>
  </si>
  <si>
    <t>I  ОПШТИ ДЕО</t>
  </si>
  <si>
    <t>Члан 1.</t>
  </si>
  <si>
    <t>А. РАЧУН ПРИХОДА И ПРИМАЊА,РАСХОДА И ИЗДАТАКА</t>
  </si>
  <si>
    <t>1.Укупни приходи и примања остварени по основу продаје  нефинансијске имовине</t>
  </si>
  <si>
    <t>1.1 ТЕКУЋИ ПРИХОДИ у чему:</t>
  </si>
  <si>
    <t>буџетска средства</t>
  </si>
  <si>
    <t>сопствени приходи  и остали извори</t>
  </si>
  <si>
    <t>2. Укупни расходи и издаци за набавку нефинансијске имовине</t>
  </si>
  <si>
    <t>2.1.ТЕКУЋИ РАСХОДИ у чему:</t>
  </si>
  <si>
    <t>текући буџетски расходи</t>
  </si>
  <si>
    <t>расходи из сопствених прихода и д. извора</t>
  </si>
  <si>
    <t>2.2.ИЗДАЦИ ЗА НАБАВКУ НЕФИНАНСИЈСКЕ ИМОВИНЕ у чему:</t>
  </si>
  <si>
    <t>текући буџетски издаци</t>
  </si>
  <si>
    <t>издаци из сопствених прихода и других извора</t>
  </si>
  <si>
    <t>4. Издаци за набавку финансијске имовине (осим за набавку домаћих хартија од вредности)</t>
  </si>
  <si>
    <t>-</t>
  </si>
  <si>
    <t xml:space="preserve">1.Примања од продаје финансијске имовине </t>
  </si>
  <si>
    <t>годину ( у даљем тексту: буџет), састоје се од:</t>
  </si>
  <si>
    <t>додатних прихода директних и индиректних корисника буџета у</t>
  </si>
  <si>
    <t>корисницима и врстама издатака и то.</t>
  </si>
  <si>
    <t>16</t>
  </si>
  <si>
    <t>Накнада из буџета за децу и породицу-новорођенчад</t>
  </si>
  <si>
    <t>Услуге културе некласификоване на другом месту</t>
  </si>
  <si>
    <t>3.00</t>
  </si>
  <si>
    <t>Извори финансирања за функцију 860:</t>
  </si>
  <si>
    <t>Укупно за функцију 860:</t>
  </si>
  <si>
    <t>Извори финансирања за функцију 820</t>
  </si>
  <si>
    <t xml:space="preserve"> </t>
  </si>
  <si>
    <t xml:space="preserve"> ,,</t>
  </si>
  <si>
    <t>УКУПНО 813:</t>
  </si>
  <si>
    <t>Услуге по уговору-Спровођење  политике запошљавања</t>
  </si>
  <si>
    <t xml:space="preserve">Субвенције јавним нефинансијским институцијама и предузећима-Депонија </t>
  </si>
  <si>
    <t>Средства за ове апропријације преносиће се по конкурсу за пројекте а по одлуци Председника општине</t>
  </si>
  <si>
    <t>КАНЦЕЛАРИЈА ЗА МЛАДЕ</t>
  </si>
  <si>
    <t>Извори финансирања за функцију 133:</t>
  </si>
  <si>
    <t>Укупно за функцију 133 :</t>
  </si>
  <si>
    <t>Специјализоване услуге-реализација пројеката</t>
  </si>
  <si>
    <t>СЛОР 511-2</t>
  </si>
  <si>
    <t>Реализација стратегије одрживог развоја</t>
  </si>
  <si>
    <t>СЛОР 511-2.1</t>
  </si>
  <si>
    <t>Изградња локалних путева и улица</t>
  </si>
  <si>
    <t>Експропријација земљишта</t>
  </si>
  <si>
    <t>Укупно за пројекат СЛОР 511-2.1</t>
  </si>
  <si>
    <t>СЛОР 511-2.2</t>
  </si>
  <si>
    <t xml:space="preserve">          500,000 </t>
  </si>
  <si>
    <t>Укупно за пројекат СЛОР 511-2.2</t>
  </si>
  <si>
    <t>Извори финансирања за програм СЛОР 511-2</t>
  </si>
  <si>
    <t>Укупно за програм СЛОР 511-2</t>
  </si>
  <si>
    <t>Укупно за пројекат СЛОР 233-5.1</t>
  </si>
  <si>
    <t>Извори финансирања за програм СЛОР 233-5</t>
  </si>
  <si>
    <t>Укупно за програм СЛОР 233-5</t>
  </si>
  <si>
    <t>СЛОР
222-5.1</t>
  </si>
  <si>
    <t>Извори финансирања за функцију 840:</t>
  </si>
  <si>
    <t>Укупно за функцију 840:</t>
  </si>
  <si>
    <t>Услуге противожарне заштите</t>
  </si>
  <si>
    <t>Јавни ред и безбедност неквалификована на другом месту</t>
  </si>
  <si>
    <t>Укупно за функцију 820:</t>
  </si>
  <si>
    <t>Извори финансирања за функцију 330:</t>
  </si>
  <si>
    <t>Укупно за функцију330:</t>
  </si>
  <si>
    <t>Образовање неквалификовано на другом месту</t>
  </si>
  <si>
    <r>
      <t xml:space="preserve">Стратешки циљ бр. 5.1. </t>
    </r>
    <r>
      <rPr>
        <sz val="12"/>
        <rFont val="Times New Roman"/>
        <family val="1"/>
      </rPr>
      <t>Развој градске, сеоске и туристичке инфраструктуре и планске документације као предуслова за општи друштвено-економски развој</t>
    </r>
  </si>
  <si>
    <r>
      <t>ПРОЈЕКАТ:</t>
    </r>
    <r>
      <rPr>
        <b/>
        <sz val="12"/>
        <rFont val="Times New Roman"/>
        <family val="1"/>
      </rPr>
      <t xml:space="preserve"> Изградња улица у градској зони</t>
    </r>
  </si>
  <si>
    <r>
      <t>ПРОЈЕКАТ:</t>
    </r>
    <r>
      <rPr>
        <b/>
        <sz val="12"/>
        <rFont val="Times New Roman"/>
        <family val="1"/>
      </rPr>
      <t xml:space="preserve"> Изградња улица у приградским  насељима</t>
    </r>
  </si>
  <si>
    <t>Репрезенрација</t>
  </si>
  <si>
    <t>Средства из одобрених апропријација у оквиру економске класификације 424 преносиће се по Програму рада за КУД, позориште и остале услуге културе</t>
  </si>
  <si>
    <t>472 Накнаде за социјалну заштиту из буџета- тренутне помоћи</t>
  </si>
  <si>
    <t>Koмпјутерске услуге</t>
  </si>
  <si>
    <t xml:space="preserve">Средства ове апропријације преносиће се за туристичке манифестације, сајмове и изложбе према програму манифестација за 2014 годину </t>
  </si>
  <si>
    <t>2.Примања од задуживања</t>
  </si>
  <si>
    <t>3. НЕТО ФИНАНСИРАЊЕ</t>
  </si>
  <si>
    <t>4. Неутрошена средства из претходних година</t>
  </si>
  <si>
    <t>3.Издаци за отплату главнице дуга</t>
  </si>
  <si>
    <t xml:space="preserve">ПЛАН ПРИХОДА ЗА 2014.ГОДИНУ </t>
  </si>
  <si>
    <t xml:space="preserve">Медицинске услуге-мртвозорство
</t>
  </si>
  <si>
    <t xml:space="preserve">Опрема за производњу-набавка и уградња опреме и уређаја за систем даљинског грејања
</t>
  </si>
  <si>
    <t>Ова апропријација извршаваће се из банкарског кредита на основу Одлуке о задуживању општине</t>
  </si>
  <si>
    <t>Остале специјализоване услуге - учешће у пројектима родне равноправности</t>
  </si>
  <si>
    <t xml:space="preserve">Текуће субвенције јавним нефинансијским институцијама и предузећима-Депонија </t>
  </si>
  <si>
    <t xml:space="preserve">Капиталне субвенције јавним нефинансијским институцијама и предузећима-Депонија </t>
  </si>
  <si>
    <t>5. Укупан фискални суфицит/дефицит</t>
  </si>
  <si>
    <t>12</t>
  </si>
  <si>
    <t>13</t>
  </si>
  <si>
    <t>14</t>
  </si>
  <si>
    <t>15</t>
  </si>
  <si>
    <t>17</t>
  </si>
  <si>
    <t>18</t>
  </si>
  <si>
    <t>19</t>
  </si>
  <si>
    <t>24</t>
  </si>
  <si>
    <t>25</t>
  </si>
  <si>
    <t>Средства ове апропријације преносиће се по конкурсу за програме удружења од јавног интереса а на основу закљученог уговора и  одлуке Председника општине</t>
  </si>
  <si>
    <t xml:space="preserve">Средства ове апропријације преносиће се на основу одлуке Општинског већа о потврђивању чланства </t>
  </si>
  <si>
    <t xml:space="preserve">Зимско одржавање путева </t>
  </si>
  <si>
    <t>Приходи индиректних корисника буџета ЈЛС који се остварују додатним активностима</t>
  </si>
  <si>
    <t>Опрема за производњу-опрема за грејање</t>
  </si>
  <si>
    <t>Одржавање локалних путева  у селима</t>
  </si>
  <si>
    <t>Одржавање локалних улица у граду</t>
  </si>
  <si>
    <t>Текуће поправке и одржавање осталих објеката</t>
  </si>
  <si>
    <t xml:space="preserve">МЗ Акмачићи                                 </t>
  </si>
  <si>
    <r>
      <t>Плате, додаци и накнаде запосленима-</t>
    </r>
    <r>
      <rPr>
        <i/>
        <sz val="12"/>
        <rFont val="Times New Roman"/>
        <family val="1"/>
      </rPr>
      <t>Исплата ће се вршити из осталих извора</t>
    </r>
  </si>
  <si>
    <r>
      <t>Социјални доприноси на терет послодавца-</t>
    </r>
    <r>
      <rPr>
        <i/>
        <sz val="12"/>
        <rFont val="Times New Roman"/>
        <family val="1"/>
      </rPr>
      <t>Исплата ће се вршити из осталих извора</t>
    </r>
  </si>
  <si>
    <r>
      <t>Стални трошкови-</t>
    </r>
    <r>
      <rPr>
        <i/>
        <sz val="12"/>
        <rFont val="Times New Roman"/>
        <family val="1"/>
      </rPr>
      <t>Из осталих извора 100.000,00</t>
    </r>
  </si>
  <si>
    <r>
      <t>Услуге по уговору-</t>
    </r>
    <r>
      <rPr>
        <i/>
        <sz val="12"/>
        <rFont val="Times New Roman"/>
        <family val="1"/>
      </rPr>
      <t>Из осталих извора 30.000,00</t>
    </r>
  </si>
  <si>
    <t>Од тога:</t>
  </si>
  <si>
    <t>МЗ РАДИОЊА</t>
  </si>
  <si>
    <t>МЗ ВРАНЕША</t>
  </si>
  <si>
    <r>
      <t>Услуге по уговору-</t>
    </r>
    <r>
      <rPr>
        <b/>
        <i/>
        <sz val="12"/>
        <rFont val="Times New Roman"/>
        <family val="1"/>
      </rPr>
      <t xml:space="preserve">205.000,00 дин. из осталих извора </t>
    </r>
  </si>
  <si>
    <t>МЗ БОЖЕТИЋИ</t>
  </si>
  <si>
    <t>Извори финансирања за главу 3.4</t>
  </si>
  <si>
    <t>Извори финансирања за главу 3.5</t>
  </si>
  <si>
    <t xml:space="preserve">МЗ РУТОШИ                              </t>
  </si>
  <si>
    <t xml:space="preserve">МЗ НЕГБИНА                          </t>
  </si>
  <si>
    <t>МЗ ЈАСЕНОВО</t>
  </si>
  <si>
    <t>МЗ ДРАЖЕВИЋИ</t>
  </si>
  <si>
    <t>МЗ ДРАГЛИЦА</t>
  </si>
  <si>
    <t>МЗ БИСТРИЦА</t>
  </si>
  <si>
    <t>МЗ БЕЛА РЕКА</t>
  </si>
  <si>
    <t>МЗ АМЗИЋИ</t>
  </si>
  <si>
    <r>
      <t>Стални трошкови-</t>
    </r>
    <r>
      <rPr>
        <i/>
        <sz val="12"/>
        <rFont val="Times New Roman"/>
        <family val="1"/>
      </rPr>
      <t>250.000,00 дин .из осталих извора</t>
    </r>
  </si>
  <si>
    <t>Извори финансирања за главу 3.13</t>
  </si>
  <si>
    <t>Укупно за главу 3.13</t>
  </si>
  <si>
    <t>Извори финансирања за главу 3.12</t>
  </si>
  <si>
    <t>Укупно за главу 3.12</t>
  </si>
  <si>
    <t>Укупно за главу 3.11</t>
  </si>
  <si>
    <t>Извори финансирања за главу 3.11</t>
  </si>
  <si>
    <t>Извори финансирања за главу 3.10</t>
  </si>
  <si>
    <t>Укупно за главу 3.10</t>
  </si>
  <si>
    <t>Извори финансирања за главу 3.9</t>
  </si>
  <si>
    <t>Укупно за главу 3.9</t>
  </si>
  <si>
    <t>Извори финансирања за главу 3.8</t>
  </si>
  <si>
    <t>Укупно за главу 3.8</t>
  </si>
  <si>
    <t>Извори финансирања за главу 3.7</t>
  </si>
  <si>
    <t>Укупно за главу 3.7</t>
  </si>
  <si>
    <t>Извори финансирања за функцију 160</t>
  </si>
  <si>
    <t>В. УКУПНИ ФИСКАЛНИ СУФИЦИТ (УКУПНИ ФИСКАЛНИ ДЕФИЦИТ) (III+IV-VI)</t>
  </si>
  <si>
    <t xml:space="preserve">Остале специјализоване услуге
</t>
  </si>
  <si>
    <t>3.15</t>
  </si>
  <si>
    <t>272</t>
  </si>
  <si>
    <t>276</t>
  </si>
  <si>
    <t>482   Порези, обавезне таксе и пенали</t>
  </si>
  <si>
    <t xml:space="preserve">Текуће поправке и одржавање </t>
  </si>
  <si>
    <t>11,368,186.80</t>
  </si>
  <si>
    <t>укупном износу о 73,875,000.00  динара, распоређују се по</t>
  </si>
  <si>
    <t xml:space="preserve">54/2009 И 73/2010,101/2010,101/2011 ,93/2012,62/213 и 63/2013), члана 32. Закона о локалној самоуправи </t>
  </si>
  <si>
    <t>1.2 ПРИМАЊА ОД ПРОДАЈЕ НЕФИНАНСИЈСКЕ ИМОВИНЕ</t>
  </si>
  <si>
    <t xml:space="preserve">  </t>
  </si>
  <si>
    <t xml:space="preserve">                         </t>
  </si>
  <si>
    <t>Средс.ове апропр. користиће се за :
-изградњу пијаца  5.000.000,00
-изградњу прихватилиште за псе 3.000.000,00
-изградња система за вешт.оснежав. 1.500.000,00
-изг.и уређ. град. гроб.2.500.000,00</t>
  </si>
  <si>
    <t>Извори финансирања за ф-цију 560:</t>
  </si>
  <si>
    <t>Специјал. услуге - Геодетске услуге</t>
  </si>
  <si>
    <t>Извори финансирања за ф-цију 620:</t>
  </si>
  <si>
    <t>VIII НЕУТРОШЕНА СРЕДСТВА ИЗ ПРЕТХОДНИХ ГОДИНА</t>
  </si>
  <si>
    <t>Планирани расходи из буџета за 2014</t>
  </si>
  <si>
    <t>Извршени расходи у периоду I-VI 2014</t>
  </si>
  <si>
    <t>%извршења</t>
  </si>
  <si>
    <t>Остаје за извшење</t>
  </si>
  <si>
    <t>9=8/7</t>
  </si>
  <si>
    <t>Меморандумске ставке за рефундацију расхиода из претх.год.</t>
  </si>
  <si>
    <t>УКУПНО 772:</t>
  </si>
  <si>
    <t>УКУПНО ЗА РАЗДЕО 1.+2.+3.+4.сопствени приходи</t>
  </si>
  <si>
    <t>УКУПНО ЗА РАЗДЕО 1.+2.+3.+4.приходи из донација</t>
  </si>
  <si>
    <t>УКУПНО ЗА РАЗДЕО 1.+2.+3.+4.остали извори финансирања</t>
  </si>
  <si>
    <t xml:space="preserve">На основу члана 76. Закона о буџетском систему ( " Службени гласник РС" бр.54/2009, 73/2010,101/2010 </t>
  </si>
  <si>
    <t xml:space="preserve">("Службени гласник РС", број 129/07) и члана 72. Статута општине Нова Варош </t>
  </si>
  <si>
    <t>("Службени лист општине Нова Варош» број: 10/2008 ), Општинско веће општине Нова Варош,</t>
  </si>
  <si>
    <t>ИЗВЕШТАЈ</t>
  </si>
  <si>
    <t xml:space="preserve">О ИЗВРШЕЊУ БУЏЕТА  ОПШТИНЕ НОВА ВАРОШ ЗА ПЕРИОД 1.-06. 2014. </t>
  </si>
  <si>
    <t>ГОДИНЕ</t>
  </si>
  <si>
    <t>Приходи и примања , расходи и издаци буџета општине Нова Варош за2014.</t>
  </si>
  <si>
    <t xml:space="preserve">Приходи и примања буџета општине Нова Варош за 2014 годину, расходи и издаци буџета општине, по основу </t>
  </si>
  <si>
    <t>продаје, односно набавке нефинансијске имовине и датих кредита и задуживања и отплата дуга, утврђени</t>
  </si>
  <si>
    <t xml:space="preserve"> су у следећим износима и то:</t>
  </si>
  <si>
    <t>Члан2.</t>
  </si>
  <si>
    <t>Члан 3.</t>
  </si>
  <si>
    <t>планирано 2014.</t>
  </si>
  <si>
    <t>остварено 1-6. 2014.</t>
  </si>
  <si>
    <t>проценат остварења</t>
  </si>
  <si>
    <t>остало  за извршење</t>
  </si>
  <si>
    <t>Члан.4</t>
  </si>
  <si>
    <t xml:space="preserve"> НЕТО ФИНАНСИРАЊЕ =-III)</t>
  </si>
  <si>
    <t>УКУПНИ ПРИХОДИ извор 01</t>
  </si>
  <si>
    <t xml:space="preserve">УКУПНИ ПРИХОДИ </t>
  </si>
  <si>
    <t>ИЗВРШЕЊЕ 1.-6. 2014.
извор 01</t>
  </si>
  <si>
    <t>ПЛАН ЗА 2014.
извор 01</t>
  </si>
  <si>
    <t>на седници одржаној 30.06.2014.године, усвојило  је</t>
  </si>
  <si>
    <t>Број:06-28/2/2014-03 од 30.06. 2014. године</t>
  </si>
  <si>
    <t xml:space="preserve">Приходи из других извора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</si>
</sst>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0.0"/>
    <numFmt numFmtId="196" formatCode="#,##0.0"/>
    <numFmt numFmtId="197" formatCode="[$-409]dddd\,\ mmmm\ dd\,\ yyyy"/>
    <numFmt numFmtId="198" formatCode="0_);[Red]\(0\)"/>
    <numFmt numFmtId="199" formatCode="#,##0.00;[Red]#,##0.00"/>
    <numFmt numFmtId="200" formatCode="#,##0;[Red]#,##0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Monotype Corsiva"/>
      <family val="4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4"/>
      <name val="Monotype Corsiva"/>
      <family val="4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i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94" fontId="1" fillId="0" borderId="1" xfId="15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94" fontId="1" fillId="0" borderId="2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94" fontId="1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justify" wrapText="1"/>
    </xf>
    <xf numFmtId="0" fontId="2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 indent="2"/>
    </xf>
    <xf numFmtId="0" fontId="2" fillId="0" borderId="3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2" fillId="3" borderId="22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194" fontId="2" fillId="2" borderId="2" xfId="15" applyNumberFormat="1" applyFont="1" applyFill="1" applyBorder="1" applyAlignment="1" quotePrefix="1">
      <alignment horizont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2" fillId="3" borderId="6" xfId="0" applyFont="1" applyFill="1" applyBorder="1" applyAlignment="1" quotePrefix="1">
      <alignment horizontal="center" wrapText="1"/>
    </xf>
    <xf numFmtId="0" fontId="1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94" fontId="5" fillId="2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justify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vertical="justify" wrapText="1"/>
    </xf>
    <xf numFmtId="0" fontId="2" fillId="3" borderId="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3" borderId="2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wrapText="1"/>
    </xf>
    <xf numFmtId="0" fontId="1" fillId="3" borderId="17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2" fillId="3" borderId="4" xfId="0" applyFont="1" applyFill="1" applyBorder="1" applyAlignment="1" quotePrefix="1">
      <alignment horizontal="center" wrapText="1"/>
    </xf>
    <xf numFmtId="0" fontId="2" fillId="0" borderId="31" xfId="0" applyFont="1" applyBorder="1" applyAlignment="1">
      <alignment vertical="top" wrapText="1"/>
    </xf>
    <xf numFmtId="49" fontId="1" fillId="0" borderId="1" xfId="0" applyNumberFormat="1" applyFont="1" applyBorder="1" applyAlignment="1">
      <alignment/>
    </xf>
    <xf numFmtId="0" fontId="3" fillId="0" borderId="31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justify"/>
    </xf>
    <xf numFmtId="3" fontId="1" fillId="0" borderId="0" xfId="0" applyNumberFormat="1" applyFont="1" applyAlignment="1">
      <alignment/>
    </xf>
    <xf numFmtId="194" fontId="1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justify" wrapText="1"/>
    </xf>
    <xf numFmtId="0" fontId="2" fillId="0" borderId="7" xfId="0" applyFont="1" applyFill="1" applyBorder="1" applyAlignment="1">
      <alignment horizontal="right" wrapText="1" indent="2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wrapText="1"/>
    </xf>
    <xf numFmtId="0" fontId="1" fillId="4" borderId="3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3" fillId="3" borderId="22" xfId="0" applyFont="1" applyFill="1" applyBorder="1" applyAlignment="1">
      <alignment wrapText="1"/>
    </xf>
    <xf numFmtId="0" fontId="3" fillId="3" borderId="37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justify" wrapText="1"/>
    </xf>
    <xf numFmtId="0" fontId="0" fillId="2" borderId="0" xfId="0" applyFill="1" applyBorder="1" applyAlignment="1">
      <alignment/>
    </xf>
    <xf numFmtId="0" fontId="2" fillId="2" borderId="1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3" fillId="3" borderId="2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3" fillId="3" borderId="16" xfId="0" applyFont="1" applyFill="1" applyBorder="1" applyAlignment="1">
      <alignment wrapText="1"/>
    </xf>
    <xf numFmtId="0" fontId="0" fillId="0" borderId="39" xfId="0" applyBorder="1" applyAlignment="1">
      <alignment/>
    </xf>
    <xf numFmtId="4" fontId="1" fillId="0" borderId="0" xfId="0" applyNumberFormat="1" applyFont="1" applyAlignment="1">
      <alignment/>
    </xf>
    <xf numFmtId="0" fontId="2" fillId="2" borderId="23" xfId="0" applyFont="1" applyFill="1" applyBorder="1" applyAlignment="1">
      <alignment horizontal="center" vertical="center"/>
    </xf>
    <xf numFmtId="4" fontId="5" fillId="2" borderId="40" xfId="15" applyNumberFormat="1" applyFont="1" applyFill="1" applyBorder="1" applyAlignment="1">
      <alignment horizontal="center" vertical="center" wrapText="1"/>
    </xf>
    <xf numFmtId="4" fontId="5" fillId="2" borderId="41" xfId="15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wrapText="1"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1" fillId="0" borderId="40" xfId="15" applyNumberFormat="1" applyFont="1" applyFill="1" applyBorder="1" applyAlignment="1">
      <alignment horizontal="right"/>
    </xf>
    <xf numFmtId="4" fontId="1" fillId="0" borderId="41" xfId="15" applyNumberFormat="1" applyFont="1" applyFill="1" applyBorder="1" applyAlignment="1">
      <alignment horizontal="right"/>
    </xf>
    <xf numFmtId="4" fontId="1" fillId="0" borderId="44" xfId="15" applyNumberFormat="1" applyFont="1" applyFill="1" applyBorder="1" applyAlignment="1">
      <alignment horizontal="right"/>
    </xf>
    <xf numFmtId="4" fontId="1" fillId="0" borderId="45" xfId="15" applyNumberFormat="1" applyFont="1" applyFill="1" applyBorder="1" applyAlignment="1">
      <alignment horizontal="right"/>
    </xf>
    <xf numFmtId="4" fontId="1" fillId="0" borderId="42" xfId="15" applyNumberFormat="1" applyFont="1" applyFill="1" applyBorder="1" applyAlignment="1">
      <alignment horizontal="right"/>
    </xf>
    <xf numFmtId="4" fontId="1" fillId="0" borderId="46" xfId="15" applyNumberFormat="1" applyFont="1" applyFill="1" applyBorder="1" applyAlignment="1">
      <alignment horizontal="right"/>
    </xf>
    <xf numFmtId="4" fontId="2" fillId="0" borderId="42" xfId="15" applyNumberFormat="1" applyFont="1" applyFill="1" applyBorder="1" applyAlignment="1">
      <alignment horizontal="right"/>
    </xf>
    <xf numFmtId="4" fontId="2" fillId="0" borderId="46" xfId="15" applyNumberFormat="1" applyFont="1" applyFill="1" applyBorder="1" applyAlignment="1">
      <alignment horizontal="right"/>
    </xf>
    <xf numFmtId="4" fontId="2" fillId="0" borderId="27" xfId="15" applyNumberFormat="1" applyFont="1" applyFill="1" applyBorder="1" applyAlignment="1">
      <alignment horizontal="right"/>
    </xf>
    <xf numFmtId="4" fontId="2" fillId="0" borderId="38" xfId="15" applyNumberFormat="1" applyFont="1" applyFill="1" applyBorder="1" applyAlignment="1">
      <alignment horizontal="right"/>
    </xf>
    <xf numFmtId="4" fontId="1" fillId="0" borderId="27" xfId="15" applyNumberFormat="1" applyFont="1" applyFill="1" applyBorder="1" applyAlignment="1">
      <alignment horizontal="right"/>
    </xf>
    <xf numFmtId="4" fontId="1" fillId="0" borderId="38" xfId="15" applyNumberFormat="1" applyFont="1" applyFill="1" applyBorder="1" applyAlignment="1">
      <alignment horizontal="right"/>
    </xf>
    <xf numFmtId="4" fontId="1" fillId="0" borderId="47" xfId="15" applyNumberFormat="1" applyFont="1" applyFill="1" applyBorder="1" applyAlignment="1">
      <alignment horizontal="right"/>
    </xf>
    <xf numFmtId="4" fontId="1" fillId="0" borderId="48" xfId="15" applyNumberFormat="1" applyFont="1" applyFill="1" applyBorder="1" applyAlignment="1">
      <alignment horizontal="right"/>
    </xf>
    <xf numFmtId="4" fontId="2" fillId="0" borderId="49" xfId="15" applyNumberFormat="1" applyFont="1" applyFill="1" applyBorder="1" applyAlignment="1">
      <alignment horizontal="right"/>
    </xf>
    <xf numFmtId="4" fontId="2" fillId="0" borderId="43" xfId="15" applyNumberFormat="1" applyFont="1" applyFill="1" applyBorder="1" applyAlignment="1">
      <alignment horizontal="right"/>
    </xf>
    <xf numFmtId="4" fontId="2" fillId="0" borderId="39" xfId="15" applyNumberFormat="1" applyFont="1" applyFill="1" applyBorder="1" applyAlignment="1">
      <alignment horizontal="right"/>
    </xf>
    <xf numFmtId="4" fontId="2" fillId="0" borderId="50" xfId="15" applyNumberFormat="1" applyFont="1" applyFill="1" applyBorder="1" applyAlignment="1">
      <alignment horizontal="right"/>
    </xf>
    <xf numFmtId="0" fontId="2" fillId="3" borderId="33" xfId="0" applyFont="1" applyFill="1" applyBorder="1" applyAlignment="1">
      <alignment horizontal="center"/>
    </xf>
    <xf numFmtId="4" fontId="2" fillId="0" borderId="51" xfId="15" applyNumberFormat="1" applyFont="1" applyFill="1" applyBorder="1" applyAlignment="1">
      <alignment horizontal="right"/>
    </xf>
    <xf numFmtId="4" fontId="2" fillId="0" borderId="52" xfId="15" applyNumberFormat="1" applyFont="1" applyFill="1" applyBorder="1" applyAlignment="1">
      <alignment horizontal="right"/>
    </xf>
    <xf numFmtId="0" fontId="2" fillId="3" borderId="53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39" xfId="0" applyFill="1" applyBorder="1" applyAlignment="1">
      <alignment/>
    </xf>
    <xf numFmtId="49" fontId="2" fillId="2" borderId="44" xfId="15" applyNumberFormat="1" applyFont="1" applyFill="1" applyBorder="1" applyAlignment="1">
      <alignment horizontal="center" vertical="center" wrapText="1"/>
    </xf>
    <xf numFmtId="49" fontId="2" fillId="2" borderId="45" xfId="1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2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left" wrapText="1" indent="2"/>
    </xf>
    <xf numFmtId="0" fontId="1" fillId="3" borderId="21" xfId="0" applyFont="1" applyFill="1" applyBorder="1" applyAlignment="1">
      <alignment horizontal="left" wrapText="1" indent="2"/>
    </xf>
    <xf numFmtId="16" fontId="1" fillId="0" borderId="20" xfId="0" applyNumberFormat="1" applyFont="1" applyFill="1" applyBorder="1" applyAlignment="1" quotePrefix="1">
      <alignment horizontal="center" wrapText="1"/>
    </xf>
    <xf numFmtId="0" fontId="1" fillId="0" borderId="21" xfId="0" applyFont="1" applyFill="1" applyBorder="1" applyAlignment="1" quotePrefix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20" xfId="0" applyFont="1" applyFill="1" applyBorder="1" applyAlignment="1" quotePrefix="1">
      <alignment horizontal="center" wrapText="1"/>
    </xf>
    <xf numFmtId="0" fontId="1" fillId="0" borderId="18" xfId="0" applyFont="1" applyFill="1" applyBorder="1" applyAlignment="1" quotePrefix="1">
      <alignment horizontal="center" wrapText="1"/>
    </xf>
    <xf numFmtId="0" fontId="1" fillId="0" borderId="17" xfId="0" applyFont="1" applyFill="1" applyBorder="1" applyAlignment="1" quotePrefix="1">
      <alignment horizontal="center" wrapText="1"/>
    </xf>
    <xf numFmtId="16" fontId="1" fillId="0" borderId="17" xfId="0" applyNumberFormat="1" applyFont="1" applyFill="1" applyBorder="1" applyAlignment="1" quotePrefix="1">
      <alignment horizontal="center" wrapText="1"/>
    </xf>
    <xf numFmtId="0" fontId="1" fillId="0" borderId="13" xfId="0" applyFont="1" applyFill="1" applyBorder="1" applyAlignment="1" quotePrefix="1">
      <alignment horizontal="center" wrapText="1"/>
    </xf>
    <xf numFmtId="0" fontId="1" fillId="0" borderId="7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18" xfId="0" applyFont="1" applyFill="1" applyBorder="1" applyAlignment="1" quotePrefix="1">
      <alignment horizontal="center" wrapText="1"/>
    </xf>
    <xf numFmtId="0" fontId="1" fillId="3" borderId="20" xfId="0" applyFont="1" applyFill="1" applyBorder="1" applyAlignment="1" quotePrefix="1">
      <alignment horizontal="center" wrapText="1"/>
    </xf>
    <xf numFmtId="16" fontId="1" fillId="0" borderId="21" xfId="0" applyNumberFormat="1" applyFont="1" applyFill="1" applyBorder="1" applyAlignment="1" quotePrefix="1">
      <alignment horizontal="center" wrapText="1"/>
    </xf>
    <xf numFmtId="49" fontId="1" fillId="0" borderId="20" xfId="0" applyNumberFormat="1" applyFont="1" applyFill="1" applyBorder="1" applyAlignment="1" quotePrefix="1">
      <alignment horizontal="center" wrapText="1"/>
    </xf>
    <xf numFmtId="49" fontId="1" fillId="0" borderId="11" xfId="0" applyNumberFormat="1" applyFont="1" applyFill="1" applyBorder="1" applyAlignment="1" quotePrefix="1">
      <alignment horizontal="center" wrapText="1"/>
    </xf>
    <xf numFmtId="49" fontId="1" fillId="0" borderId="21" xfId="0" applyNumberFormat="1" applyFont="1" applyFill="1" applyBorder="1" applyAlignment="1" quotePrefix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 quotePrefix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Fill="1" applyBorder="1" applyAlignment="1" quotePrefix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 quotePrefix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" fontId="1" fillId="0" borderId="16" xfId="0" applyNumberFormat="1" applyFont="1" applyFill="1" applyBorder="1" applyAlignment="1" quotePrefix="1">
      <alignment horizontal="center" vertical="top" wrapText="1"/>
    </xf>
    <xf numFmtId="16" fontId="1" fillId="0" borderId="3" xfId="0" applyNumberFormat="1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right" wrapText="1" indent="2"/>
    </xf>
    <xf numFmtId="0" fontId="2" fillId="3" borderId="17" xfId="0" applyFont="1" applyFill="1" applyBorder="1" applyAlignment="1">
      <alignment horizontal="right" wrapText="1" indent="2"/>
    </xf>
    <xf numFmtId="0" fontId="2" fillId="3" borderId="9" xfId="0" applyFont="1" applyFill="1" applyBorder="1" applyAlignment="1">
      <alignment horizontal="right" wrapText="1" indent="2"/>
    </xf>
    <xf numFmtId="0" fontId="2" fillId="3" borderId="13" xfId="0" applyFont="1" applyFill="1" applyBorder="1" applyAlignment="1">
      <alignment horizontal="right" wrapText="1" indent="2"/>
    </xf>
    <xf numFmtId="0" fontId="2" fillId="3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" fontId="1" fillId="0" borderId="11" xfId="0" applyNumberFormat="1" applyFont="1" applyFill="1" applyBorder="1" applyAlignment="1" quotePrefix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 wrapText="1"/>
    </xf>
    <xf numFmtId="0" fontId="1" fillId="3" borderId="20" xfId="0" applyFont="1" applyFill="1" applyBorder="1" applyAlignment="1">
      <alignment horizontal="left" wrapText="1" indent="2"/>
    </xf>
    <xf numFmtId="0" fontId="1" fillId="3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 quotePrefix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1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right"/>
    </xf>
    <xf numFmtId="4" fontId="1" fillId="0" borderId="6" xfId="15" applyNumberFormat="1" applyFont="1" applyFill="1" applyBorder="1" applyAlignment="1">
      <alignment horizontal="right"/>
    </xf>
    <xf numFmtId="4" fontId="2" fillId="0" borderId="1" xfId="15" applyNumberFormat="1" applyFont="1" applyFill="1" applyBorder="1" applyAlignment="1">
      <alignment horizontal="right"/>
    </xf>
    <xf numFmtId="4" fontId="2" fillId="0" borderId="45" xfId="15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1" fillId="0" borderId="1" xfId="15" applyNumberFormat="1" applyFont="1" applyFill="1" applyBorder="1" applyAlignment="1">
      <alignment horizontal="right"/>
    </xf>
    <xf numFmtId="4" fontId="1" fillId="0" borderId="5" xfId="15" applyNumberFormat="1" applyFont="1" applyFill="1" applyBorder="1" applyAlignment="1">
      <alignment horizontal="right"/>
    </xf>
    <xf numFmtId="4" fontId="1" fillId="0" borderId="43" xfId="15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horizontal="center"/>
    </xf>
    <xf numFmtId="4" fontId="1" fillId="0" borderId="55" xfId="15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wrapText="1"/>
    </xf>
    <xf numFmtId="0" fontId="2" fillId="3" borderId="55" xfId="0" applyFont="1" applyFill="1" applyBorder="1" applyAlignment="1">
      <alignment horizontal="right" wrapText="1" indent="2"/>
    </xf>
    <xf numFmtId="0" fontId="2" fillId="0" borderId="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4" fontId="2" fillId="0" borderId="49" xfId="0" applyNumberFormat="1" applyFont="1" applyFill="1" applyBorder="1" applyAlignment="1">
      <alignment/>
    </xf>
    <xf numFmtId="4" fontId="2" fillId="0" borderId="44" xfId="15" applyNumberFormat="1" applyFont="1" applyFill="1" applyBorder="1" applyAlignment="1">
      <alignment horizontal="right"/>
    </xf>
    <xf numFmtId="4" fontId="1" fillId="0" borderId="49" xfId="15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wrapText="1"/>
    </xf>
    <xf numFmtId="4" fontId="1" fillId="0" borderId="2" xfId="15" applyNumberFormat="1" applyFont="1" applyFill="1" applyBorder="1" applyAlignment="1">
      <alignment horizontal="right"/>
    </xf>
    <xf numFmtId="4" fontId="2" fillId="0" borderId="14" xfId="15" applyNumberFormat="1" applyFont="1" applyFill="1" applyBorder="1" applyAlignment="1">
      <alignment horizontal="right"/>
    </xf>
    <xf numFmtId="4" fontId="1" fillId="0" borderId="4" xfId="15" applyNumberFormat="1" applyFont="1" applyFill="1" applyBorder="1" applyAlignment="1">
      <alignment horizontal="right"/>
    </xf>
    <xf numFmtId="4" fontId="2" fillId="0" borderId="48" xfId="15" applyNumberFormat="1" applyFont="1" applyFill="1" applyBorder="1" applyAlignment="1">
      <alignment horizontal="right"/>
    </xf>
    <xf numFmtId="4" fontId="2" fillId="0" borderId="5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" fontId="1" fillId="0" borderId="22" xfId="0" applyNumberFormat="1" applyFont="1" applyFill="1" applyBorder="1" applyAlignment="1" quotePrefix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194" fontId="5" fillId="2" borderId="58" xfId="15" applyNumberFormat="1" applyFont="1" applyFill="1" applyBorder="1" applyAlignment="1">
      <alignment horizontal="center" vertical="center" wrapText="1"/>
    </xf>
    <xf numFmtId="194" fontId="5" fillId="2" borderId="58" xfId="15" applyNumberFormat="1" applyFont="1" applyFill="1" applyBorder="1" applyAlignment="1">
      <alignment horizontal="center" vertical="center" wrapText="1"/>
    </xf>
    <xf numFmtId="194" fontId="5" fillId="2" borderId="59" xfId="15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justify" wrapText="1"/>
    </xf>
    <xf numFmtId="0" fontId="1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2" fillId="0" borderId="6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16" fontId="1" fillId="0" borderId="3" xfId="0" applyNumberFormat="1" applyFont="1" applyFill="1" applyBorder="1" applyAlignment="1" quotePrefix="1">
      <alignment horizontal="center" wrapText="1"/>
    </xf>
    <xf numFmtId="0" fontId="1" fillId="0" borderId="3" xfId="0" applyFont="1" applyFill="1" applyBorder="1" applyAlignment="1" quotePrefix="1">
      <alignment horizontal="center" wrapText="1"/>
    </xf>
    <xf numFmtId="0" fontId="0" fillId="0" borderId="16" xfId="0" applyFill="1" applyBorder="1" applyAlignment="1">
      <alignment/>
    </xf>
    <xf numFmtId="0" fontId="1" fillId="0" borderId="0" xfId="0" applyFont="1" applyAlignment="1">
      <alignment/>
    </xf>
    <xf numFmtId="0" fontId="1" fillId="2" borderId="57" xfId="0" applyFont="1" applyFill="1" applyBorder="1" applyAlignment="1">
      <alignment/>
    </xf>
    <xf numFmtId="0" fontId="14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1" fontId="1" fillId="0" borderId="17" xfId="0" applyNumberFormat="1" applyFont="1" applyFill="1" applyBorder="1" applyAlignment="1">
      <alignment horizontal="right" wrapText="1" indent="2"/>
    </xf>
    <xf numFmtId="1" fontId="1" fillId="0" borderId="20" xfId="0" applyNumberFormat="1" applyFont="1" applyFill="1" applyBorder="1" applyAlignment="1">
      <alignment horizontal="right" wrapText="1" indent="2"/>
    </xf>
    <xf numFmtId="0" fontId="2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9" fontId="2" fillId="2" borderId="42" xfId="15" applyNumberFormat="1" applyFont="1" applyFill="1" applyBorder="1" applyAlignment="1">
      <alignment horizontal="center" vertical="center" wrapText="1"/>
    </xf>
    <xf numFmtId="39" fontId="9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39" fontId="5" fillId="2" borderId="1" xfId="15" applyNumberFormat="1" applyFont="1" applyFill="1" applyBorder="1" applyAlignment="1">
      <alignment horizontal="center" vertical="center" wrapText="1"/>
    </xf>
    <xf numFmtId="39" fontId="2" fillId="2" borderId="2" xfId="15" applyNumberFormat="1" applyFont="1" applyFill="1" applyBorder="1" applyAlignment="1" quotePrefix="1">
      <alignment horizontal="center" wrapText="1"/>
    </xf>
    <xf numFmtId="39" fontId="1" fillId="0" borderId="1" xfId="15" applyNumberFormat="1" applyFont="1" applyFill="1" applyBorder="1" applyAlignment="1">
      <alignment horizontal="right" wrapText="1"/>
    </xf>
    <xf numFmtId="39" fontId="1" fillId="0" borderId="2" xfId="15" applyNumberFormat="1" applyFont="1" applyFill="1" applyBorder="1" applyAlignment="1">
      <alignment horizontal="right" wrapText="1"/>
    </xf>
    <xf numFmtId="39" fontId="2" fillId="0" borderId="6" xfId="15" applyNumberFormat="1" applyFont="1" applyFill="1" applyBorder="1" applyAlignment="1">
      <alignment horizontal="right" wrapText="1"/>
    </xf>
    <xf numFmtId="39" fontId="1" fillId="0" borderId="5" xfId="15" applyNumberFormat="1" applyFont="1" applyFill="1" applyBorder="1" applyAlignment="1">
      <alignment horizontal="right" wrapText="1"/>
    </xf>
    <xf numFmtId="39" fontId="2" fillId="0" borderId="14" xfId="15" applyNumberFormat="1" applyFont="1" applyFill="1" applyBorder="1" applyAlignment="1">
      <alignment horizontal="right" wrapText="1"/>
    </xf>
    <xf numFmtId="39" fontId="2" fillId="0" borderId="3" xfId="15" applyNumberFormat="1" applyFont="1" applyFill="1" applyBorder="1" applyAlignment="1">
      <alignment horizontal="right" wrapText="1"/>
    </xf>
    <xf numFmtId="39" fontId="1" fillId="0" borderId="3" xfId="15" applyNumberFormat="1" applyFont="1" applyFill="1" applyBorder="1" applyAlignment="1">
      <alignment horizontal="right" wrapText="1"/>
    </xf>
    <xf numFmtId="39" fontId="1" fillId="0" borderId="3" xfId="15" applyNumberFormat="1" applyFont="1" applyFill="1" applyBorder="1" applyAlignment="1">
      <alignment horizontal="right" wrapText="1"/>
    </xf>
    <xf numFmtId="39" fontId="1" fillId="4" borderId="5" xfId="15" applyNumberFormat="1" applyFont="1" applyFill="1" applyBorder="1" applyAlignment="1">
      <alignment horizontal="right" wrapText="1"/>
    </xf>
    <xf numFmtId="39" fontId="1" fillId="0" borderId="6" xfId="15" applyNumberFormat="1" applyFont="1" applyFill="1" applyBorder="1" applyAlignment="1">
      <alignment horizontal="right" wrapText="1"/>
    </xf>
    <xf numFmtId="39" fontId="2" fillId="0" borderId="5" xfId="15" applyNumberFormat="1" applyFont="1" applyFill="1" applyBorder="1" applyAlignment="1">
      <alignment horizontal="right" wrapText="1"/>
    </xf>
    <xf numFmtId="39" fontId="2" fillId="0" borderId="4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right" wrapText="1"/>
    </xf>
    <xf numFmtId="39" fontId="2" fillId="0" borderId="2" xfId="15" applyNumberFormat="1" applyFont="1" applyFill="1" applyBorder="1" applyAlignment="1">
      <alignment horizontal="right" wrapText="1"/>
    </xf>
    <xf numFmtId="39" fontId="1" fillId="0" borderId="4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right"/>
    </xf>
    <xf numFmtId="39" fontId="2" fillId="5" borderId="2" xfId="15" applyNumberFormat="1" applyFont="1" applyFill="1" applyBorder="1" applyAlignment="1">
      <alignment horizontal="right" wrapText="1"/>
    </xf>
    <xf numFmtId="39" fontId="2" fillId="0" borderId="16" xfId="15" applyNumberFormat="1" applyFont="1" applyFill="1" applyBorder="1" applyAlignment="1">
      <alignment horizontal="right" wrapText="1"/>
    </xf>
    <xf numFmtId="39" fontId="2" fillId="0" borderId="4" xfId="15" applyNumberFormat="1" applyFont="1" applyFill="1" applyBorder="1" applyAlignment="1">
      <alignment horizontal="right" wrapText="1"/>
    </xf>
    <xf numFmtId="39" fontId="2" fillId="0" borderId="6" xfId="15" applyNumberFormat="1" applyFont="1" applyFill="1" applyBorder="1" applyAlignment="1">
      <alignment horizontal="right" wrapText="1"/>
    </xf>
    <xf numFmtId="39" fontId="1" fillId="4" borderId="1" xfId="15" applyNumberFormat="1" applyFont="1" applyFill="1" applyBorder="1" applyAlignment="1">
      <alignment horizontal="right" wrapText="1"/>
    </xf>
    <xf numFmtId="39" fontId="2" fillId="4" borderId="6" xfId="15" applyNumberFormat="1" applyFont="1" applyFill="1" applyBorder="1" applyAlignment="1">
      <alignment horizontal="right" wrapText="1"/>
    </xf>
    <xf numFmtId="39" fontId="1" fillId="4" borderId="3" xfId="15" applyNumberFormat="1" applyFont="1" applyFill="1" applyBorder="1" applyAlignment="1">
      <alignment horizontal="right" wrapText="1"/>
    </xf>
    <xf numFmtId="39" fontId="1" fillId="0" borderId="4" xfId="15" applyNumberFormat="1" applyFont="1" applyFill="1" applyBorder="1" applyAlignment="1">
      <alignment horizontal="right" wrapText="1"/>
    </xf>
    <xf numFmtId="39" fontId="1" fillId="0" borderId="2" xfId="15" applyNumberFormat="1" applyFont="1" applyFill="1" applyBorder="1" applyAlignment="1">
      <alignment horizontal="right" wrapText="1"/>
    </xf>
    <xf numFmtId="39" fontId="2" fillId="0" borderId="6" xfId="15" applyNumberFormat="1" applyFont="1" applyFill="1" applyBorder="1" applyAlignment="1">
      <alignment horizontal="right"/>
    </xf>
    <xf numFmtId="39" fontId="7" fillId="0" borderId="1" xfId="15" applyNumberFormat="1" applyFont="1" applyFill="1" applyBorder="1" applyAlignment="1">
      <alignment horizontal="right" wrapText="1"/>
    </xf>
    <xf numFmtId="39" fontId="2" fillId="6" borderId="5" xfId="15" applyNumberFormat="1" applyFont="1" applyFill="1" applyBorder="1" applyAlignment="1">
      <alignment horizontal="right" wrapText="1"/>
    </xf>
    <xf numFmtId="39" fontId="1" fillId="4" borderId="4" xfId="15" applyNumberFormat="1" applyFont="1" applyFill="1" applyBorder="1" applyAlignment="1">
      <alignment horizontal="right" wrapText="1"/>
    </xf>
    <xf numFmtId="39" fontId="1" fillId="4" borderId="2" xfId="15" applyNumberFormat="1" applyFont="1" applyFill="1" applyBorder="1" applyAlignment="1">
      <alignment horizontal="right" wrapText="1"/>
    </xf>
    <xf numFmtId="39" fontId="2" fillId="0" borderId="4" xfId="15" applyNumberFormat="1" applyFont="1" applyFill="1" applyBorder="1" applyAlignment="1">
      <alignment horizontal="right"/>
    </xf>
    <xf numFmtId="39" fontId="2" fillId="0" borderId="2" xfId="15" applyNumberFormat="1" applyFont="1" applyFill="1" applyBorder="1" applyAlignment="1">
      <alignment horizontal="right"/>
    </xf>
    <xf numFmtId="39" fontId="2" fillId="0" borderId="1" xfId="15" applyNumberFormat="1" applyFont="1" applyFill="1" applyBorder="1" applyAlignment="1">
      <alignment horizontal="right" wrapText="1"/>
    </xf>
    <xf numFmtId="39" fontId="2" fillId="0" borderId="14" xfId="15" applyNumberFormat="1" applyFont="1" applyFill="1" applyBorder="1" applyAlignment="1">
      <alignment horizontal="right" wrapText="1"/>
    </xf>
    <xf numFmtId="39" fontId="2" fillId="0" borderId="3" xfId="15" applyNumberFormat="1" applyFont="1" applyFill="1" applyBorder="1" applyAlignment="1">
      <alignment horizontal="right" wrapText="1"/>
    </xf>
    <xf numFmtId="39" fontId="2" fillId="7" borderId="5" xfId="15" applyNumberFormat="1" applyFont="1" applyFill="1" applyBorder="1" applyAlignment="1">
      <alignment horizontal="right" wrapText="1"/>
    </xf>
    <xf numFmtId="39" fontId="2" fillId="0" borderId="16" xfId="15" applyNumberFormat="1" applyFont="1" applyFill="1" applyBorder="1" applyAlignment="1">
      <alignment horizontal="right" wrapText="1"/>
    </xf>
    <xf numFmtId="39" fontId="1" fillId="0" borderId="14" xfId="15" applyNumberFormat="1" applyFont="1" applyFill="1" applyBorder="1" applyAlignment="1">
      <alignment horizontal="right" wrapText="1"/>
    </xf>
    <xf numFmtId="39" fontId="2" fillId="5" borderId="5" xfId="15" applyNumberFormat="1" applyFont="1" applyFill="1" applyBorder="1" applyAlignment="1">
      <alignment horizontal="right" wrapText="1"/>
    </xf>
    <xf numFmtId="39" fontId="2" fillId="5" borderId="4" xfId="15" applyNumberFormat="1" applyFont="1" applyFill="1" applyBorder="1" applyAlignment="1">
      <alignment horizontal="right" wrapText="1"/>
    </xf>
    <xf numFmtId="39" fontId="2" fillId="2" borderId="6" xfId="15" applyNumberFormat="1" applyFont="1" applyFill="1" applyBorder="1" applyAlignment="1">
      <alignment horizontal="right" wrapText="1"/>
    </xf>
    <xf numFmtId="39" fontId="2" fillId="4" borderId="16" xfId="15" applyNumberFormat="1" applyFont="1" applyFill="1" applyBorder="1" applyAlignment="1">
      <alignment horizontal="right" wrapText="1"/>
    </xf>
    <xf numFmtId="39" fontId="2" fillId="4" borderId="1" xfId="15" applyNumberFormat="1" applyFont="1" applyFill="1" applyBorder="1" applyAlignment="1">
      <alignment horizontal="right" wrapText="1"/>
    </xf>
    <xf numFmtId="39" fontId="2" fillId="4" borderId="2" xfId="15" applyNumberFormat="1" applyFont="1" applyFill="1" applyBorder="1" applyAlignment="1">
      <alignment horizontal="right" wrapText="1"/>
    </xf>
    <xf numFmtId="39" fontId="2" fillId="4" borderId="5" xfId="15" applyNumberFormat="1" applyFont="1" applyFill="1" applyBorder="1" applyAlignment="1">
      <alignment horizontal="right" wrapText="1"/>
    </xf>
    <xf numFmtId="39" fontId="2" fillId="4" borderId="4" xfId="15" applyNumberFormat="1" applyFont="1" applyFill="1" applyBorder="1" applyAlignment="1">
      <alignment horizontal="right" wrapText="1"/>
    </xf>
    <xf numFmtId="39" fontId="1" fillId="4" borderId="4" xfId="15" applyNumberFormat="1" applyFont="1" applyFill="1" applyBorder="1" applyAlignment="1">
      <alignment horizontal="right" wrapText="1"/>
    </xf>
    <xf numFmtId="39" fontId="2" fillId="5" borderId="3" xfId="15" applyNumberFormat="1" applyFont="1" applyFill="1" applyBorder="1" applyAlignment="1">
      <alignment horizontal="right" wrapText="1"/>
    </xf>
    <xf numFmtId="39" fontId="2" fillId="3" borderId="6" xfId="15" applyNumberFormat="1" applyFont="1" applyFill="1" applyBorder="1" applyAlignment="1">
      <alignment horizontal="right" wrapText="1"/>
    </xf>
    <xf numFmtId="39" fontId="2" fillId="0" borderId="15" xfId="15" applyNumberFormat="1" applyFont="1" applyFill="1" applyBorder="1" applyAlignment="1">
      <alignment horizontal="right" wrapText="1"/>
    </xf>
    <xf numFmtId="39" fontId="2" fillId="4" borderId="14" xfId="15" applyNumberFormat="1" applyFont="1" applyFill="1" applyBorder="1" applyAlignment="1">
      <alignment horizontal="right" wrapText="1"/>
    </xf>
    <xf numFmtId="39" fontId="1" fillId="4" borderId="14" xfId="15" applyNumberFormat="1" applyFont="1" applyFill="1" applyBorder="1" applyAlignment="1">
      <alignment horizontal="right" wrapText="1"/>
    </xf>
    <xf numFmtId="39" fontId="7" fillId="0" borderId="2" xfId="15" applyNumberFormat="1" applyFont="1" applyFill="1" applyBorder="1" applyAlignment="1">
      <alignment horizontal="right" wrapText="1"/>
    </xf>
    <xf numFmtId="39" fontId="2" fillId="4" borderId="16" xfId="15" applyNumberFormat="1" applyFont="1" applyFill="1" applyBorder="1" applyAlignment="1">
      <alignment horizontal="right" wrapText="1"/>
    </xf>
    <xf numFmtId="39" fontId="2" fillId="4" borderId="3" xfId="15" applyNumberFormat="1" applyFont="1" applyFill="1" applyBorder="1" applyAlignment="1">
      <alignment horizontal="right" wrapText="1"/>
    </xf>
    <xf numFmtId="39" fontId="2" fillId="6" borderId="1" xfId="15" applyNumberFormat="1" applyFont="1" applyFill="1" applyBorder="1" applyAlignment="1">
      <alignment horizontal="right" wrapText="1"/>
    </xf>
    <xf numFmtId="39" fontId="1" fillId="0" borderId="5" xfId="15" applyNumberFormat="1" applyFont="1" applyFill="1" applyBorder="1" applyAlignment="1">
      <alignment horizontal="right" wrapText="1"/>
    </xf>
    <xf numFmtId="39" fontId="2" fillId="0" borderId="1" xfId="15" applyNumberFormat="1" applyFont="1" applyFill="1" applyBorder="1" applyAlignment="1">
      <alignment horizontal="left" wrapText="1"/>
    </xf>
    <xf numFmtId="39" fontId="1" fillId="0" borderId="1" xfId="15" applyNumberFormat="1" applyFont="1" applyFill="1" applyBorder="1" applyAlignment="1">
      <alignment horizontal="right"/>
    </xf>
    <xf numFmtId="39" fontId="2" fillId="0" borderId="2" xfId="15" applyNumberFormat="1" applyFont="1" applyFill="1" applyBorder="1" applyAlignment="1">
      <alignment horizontal="right"/>
    </xf>
    <xf numFmtId="39" fontId="2" fillId="6" borderId="2" xfId="15" applyNumberFormat="1" applyFont="1" applyFill="1" applyBorder="1" applyAlignment="1">
      <alignment horizontal="right" wrapText="1"/>
    </xf>
    <xf numFmtId="39" fontId="2" fillId="4" borderId="15" xfId="15" applyNumberFormat="1" applyFont="1" applyFill="1" applyBorder="1" applyAlignment="1">
      <alignment horizontal="right" wrapText="1"/>
    </xf>
    <xf numFmtId="39" fontId="2" fillId="3" borderId="15" xfId="15" applyNumberFormat="1" applyFont="1" applyFill="1" applyBorder="1" applyAlignment="1">
      <alignment horizontal="right" wrapText="1"/>
    </xf>
    <xf numFmtId="39" fontId="2" fillId="3" borderId="14" xfId="15" applyNumberFormat="1" applyFont="1" applyFill="1" applyBorder="1" applyAlignment="1">
      <alignment horizontal="right" wrapText="1"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4" borderId="68" xfId="0" applyFont="1" applyFill="1" applyBorder="1" applyAlignment="1">
      <alignment horizontal="center"/>
    </xf>
    <xf numFmtId="0" fontId="2" fillId="4" borderId="15" xfId="0" applyFont="1" applyFill="1" applyBorder="1" applyAlignment="1">
      <alignment wrapText="1"/>
    </xf>
    <xf numFmtId="4" fontId="2" fillId="0" borderId="6" xfId="15" applyNumberFormat="1" applyFont="1" applyFill="1" applyBorder="1" applyAlignment="1">
      <alignment horizontal="right"/>
    </xf>
    <xf numFmtId="4" fontId="2" fillId="0" borderId="41" xfId="15" applyNumberFormat="1" applyFont="1" applyFill="1" applyBorder="1" applyAlignment="1">
      <alignment horizontal="right"/>
    </xf>
    <xf numFmtId="0" fontId="1" fillId="4" borderId="3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39" fontId="2" fillId="4" borderId="6" xfId="15" applyNumberFormat="1" applyFont="1" applyFill="1" applyBorder="1" applyAlignment="1">
      <alignment horizontal="right" wrapText="1"/>
    </xf>
    <xf numFmtId="39" fontId="2" fillId="4" borderId="3" xfId="15" applyNumberFormat="1" applyFont="1" applyFill="1" applyBorder="1" applyAlignment="1">
      <alignment horizontal="right" wrapText="1"/>
    </xf>
    <xf numFmtId="39" fontId="1" fillId="4" borderId="3" xfId="15" applyNumberFormat="1" applyFont="1" applyFill="1" applyBorder="1" applyAlignment="1">
      <alignment horizontal="right" wrapText="1"/>
    </xf>
    <xf numFmtId="39" fontId="1" fillId="4" borderId="6" xfId="15" applyNumberFormat="1" applyFont="1" applyFill="1" applyBorder="1" applyAlignment="1">
      <alignment horizontal="right" wrapText="1"/>
    </xf>
    <xf numFmtId="39" fontId="2" fillId="4" borderId="2" xfId="15" applyNumberFormat="1" applyFont="1" applyFill="1" applyBorder="1" applyAlignment="1">
      <alignment horizontal="right" wrapText="1"/>
    </xf>
    <xf numFmtId="39" fontId="2" fillId="4" borderId="5" xfId="15" applyNumberFormat="1" applyFont="1" applyFill="1" applyBorder="1" applyAlignment="1">
      <alignment horizontal="right" wrapText="1"/>
    </xf>
    <xf numFmtId="39" fontId="2" fillId="4" borderId="1" xfId="15" applyNumberFormat="1" applyFont="1" applyFill="1" applyBorder="1" applyAlignment="1">
      <alignment horizontal="right"/>
    </xf>
    <xf numFmtId="39" fontId="2" fillId="4" borderId="4" xfId="15" applyNumberFormat="1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4" borderId="20" xfId="0" applyFont="1" applyFill="1" applyBorder="1" applyAlignment="1" quotePrefix="1">
      <alignment horizontal="center" wrapText="1"/>
    </xf>
    <xf numFmtId="0" fontId="1" fillId="0" borderId="5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0" fontId="2" fillId="4" borderId="16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wrapText="1"/>
    </xf>
    <xf numFmtId="0" fontId="17" fillId="8" borderId="69" xfId="0" applyFont="1" applyFill="1" applyBorder="1" applyAlignment="1">
      <alignment horizontal="center" wrapText="1"/>
    </xf>
    <xf numFmtId="0" fontId="17" fillId="8" borderId="70" xfId="0" applyFont="1" applyFill="1" applyBorder="1" applyAlignment="1">
      <alignment horizontal="center" wrapText="1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2" xfId="0" applyFont="1" applyBorder="1" applyAlignment="1">
      <alignment horizontal="center" wrapText="1"/>
    </xf>
    <xf numFmtId="0" fontId="17" fillId="0" borderId="71" xfId="0" applyFont="1" applyBorder="1" applyAlignment="1">
      <alignment horizontal="center"/>
    </xf>
    <xf numFmtId="0" fontId="17" fillId="9" borderId="72" xfId="0" applyFont="1" applyFill="1" applyBorder="1" applyAlignment="1">
      <alignment horizontal="justify"/>
    </xf>
    <xf numFmtId="0" fontId="18" fillId="0" borderId="72" xfId="0" applyFont="1" applyBorder="1" applyAlignment="1">
      <alignment horizontal="right" wrapText="1"/>
    </xf>
    <xf numFmtId="49" fontId="18" fillId="0" borderId="72" xfId="0" applyNumberFormat="1" applyFont="1" applyBorder="1" applyAlignment="1">
      <alignment horizontal="left" wrapText="1"/>
    </xf>
    <xf numFmtId="49" fontId="17" fillId="9" borderId="72" xfId="0" applyNumberFormat="1" applyFont="1" applyFill="1" applyBorder="1" applyAlignment="1">
      <alignment horizontal="left" wrapText="1"/>
    </xf>
    <xf numFmtId="0" fontId="18" fillId="0" borderId="71" xfId="0" applyFont="1" applyBorder="1" applyAlignment="1">
      <alignment horizontal="center" wrapText="1"/>
    </xf>
    <xf numFmtId="49" fontId="17" fillId="8" borderId="72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justify"/>
    </xf>
    <xf numFmtId="0" fontId="7" fillId="0" borderId="0" xfId="0" applyFont="1" applyAlignment="1">
      <alignment/>
    </xf>
    <xf numFmtId="39" fontId="18" fillId="0" borderId="72" xfId="0" applyNumberFormat="1" applyFont="1" applyBorder="1" applyAlignment="1">
      <alignment horizontal="right" wrapText="1"/>
    </xf>
    <xf numFmtId="0" fontId="2" fillId="3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 quotePrefix="1">
      <alignment horizontal="center" vertical="top" wrapText="1"/>
    </xf>
    <xf numFmtId="16" fontId="1" fillId="0" borderId="11" xfId="0" applyNumberFormat="1" applyFont="1" applyFill="1" applyBorder="1" applyAlignment="1" quotePrefix="1">
      <alignment horizontal="center" vertical="top" wrapText="1"/>
    </xf>
    <xf numFmtId="0" fontId="1" fillId="0" borderId="9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8" xfId="0" applyFill="1" applyBorder="1" applyAlignment="1">
      <alignment/>
    </xf>
    <xf numFmtId="0" fontId="1" fillId="3" borderId="18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5" xfId="0" applyFont="1" applyFill="1" applyBorder="1" applyAlignment="1">
      <alignment horizontal="center" wrapText="1"/>
    </xf>
    <xf numFmtId="0" fontId="2" fillId="3" borderId="13" xfId="0" applyFont="1" applyFill="1" applyBorder="1" applyAlignment="1" quotePrefix="1">
      <alignment horizontal="center" wrapText="1"/>
    </xf>
    <xf numFmtId="0" fontId="2" fillId="3" borderId="18" xfId="0" applyFont="1" applyFill="1" applyBorder="1" applyAlignment="1" quotePrefix="1">
      <alignment horizontal="center" wrapText="1"/>
    </xf>
    <xf numFmtId="0" fontId="2" fillId="0" borderId="11" xfId="0" applyFont="1" applyFill="1" applyBorder="1" applyAlignment="1" quotePrefix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39" fontId="1" fillId="4" borderId="1" xfId="15" applyNumberFormat="1" applyFont="1" applyFill="1" applyBorder="1" applyAlignment="1">
      <alignment horizontal="right" wrapText="1"/>
    </xf>
    <xf numFmtId="0" fontId="19" fillId="0" borderId="72" xfId="0" applyFont="1" applyBorder="1" applyAlignment="1">
      <alignment horizontal="center" wrapText="1"/>
    </xf>
    <xf numFmtId="0" fontId="20" fillId="0" borderId="7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0" fontId="20" fillId="0" borderId="73" xfId="0" applyFont="1" applyBorder="1" applyAlignment="1">
      <alignment horizontal="center" wrapText="1"/>
    </xf>
    <xf numFmtId="0" fontId="23" fillId="0" borderId="73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top"/>
    </xf>
    <xf numFmtId="39" fontId="1" fillId="4" borderId="17" xfId="15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quotePrefix="1">
      <alignment horizontal="center" wrapText="1"/>
    </xf>
    <xf numFmtId="0" fontId="1" fillId="0" borderId="6" xfId="0" applyFont="1" applyFill="1" applyBorder="1" applyAlignment="1" quotePrefix="1">
      <alignment horizontal="center" wrapText="1"/>
    </xf>
    <xf numFmtId="0" fontId="18" fillId="0" borderId="71" xfId="0" applyFont="1" applyBorder="1" applyAlignment="1">
      <alignment horizontal="center"/>
    </xf>
    <xf numFmtId="39" fontId="17" fillId="0" borderId="72" xfId="0" applyNumberFormat="1" applyFont="1" applyBorder="1" applyAlignment="1">
      <alignment horizontal="right" wrapText="1"/>
    </xf>
    <xf numFmtId="39" fontId="18" fillId="0" borderId="72" xfId="0" applyNumberFormat="1" applyFont="1" applyBorder="1" applyAlignment="1">
      <alignment horizontal="right" wrapText="1"/>
    </xf>
    <xf numFmtId="49" fontId="18" fillId="4" borderId="72" xfId="0" applyNumberFormat="1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7" fillId="4" borderId="2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horizontal="left" wrapText="1"/>
    </xf>
    <xf numFmtId="0" fontId="21" fillId="4" borderId="4" xfId="0" applyFont="1" applyFill="1" applyBorder="1" applyAlignment="1">
      <alignment horizontal="left" wrapText="1"/>
    </xf>
    <xf numFmtId="0" fontId="25" fillId="4" borderId="1" xfId="0" applyFont="1" applyFill="1" applyBorder="1" applyAlignment="1">
      <alignment wrapText="1"/>
    </xf>
    <xf numFmtId="0" fontId="18" fillId="4" borderId="73" xfId="0" applyFont="1" applyFill="1" applyBorder="1" applyAlignment="1">
      <alignment horizontal="left" wrapText="1"/>
    </xf>
    <xf numFmtId="0" fontId="1" fillId="4" borderId="69" xfId="0" applyFont="1" applyFill="1" applyBorder="1" applyAlignment="1">
      <alignment horizontal="center" wrapText="1"/>
    </xf>
    <xf numFmtId="0" fontId="20" fillId="4" borderId="69" xfId="0" applyFont="1" applyFill="1" applyBorder="1" applyAlignment="1">
      <alignment horizontal="center" wrapText="1"/>
    </xf>
    <xf numFmtId="0" fontId="23" fillId="4" borderId="69" xfId="0" applyFont="1" applyFill="1" applyBorder="1" applyAlignment="1">
      <alignment horizontal="left" wrapText="1"/>
    </xf>
    <xf numFmtId="0" fontId="24" fillId="4" borderId="69" xfId="0" applyFont="1" applyFill="1" applyBorder="1" applyAlignment="1">
      <alignment horizontal="left" wrapText="1"/>
    </xf>
    <xf numFmtId="0" fontId="20" fillId="4" borderId="72" xfId="0" applyFont="1" applyFill="1" applyBorder="1" applyAlignment="1">
      <alignment horizontal="center" wrapText="1"/>
    </xf>
    <xf numFmtId="0" fontId="18" fillId="4" borderId="72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wrapText="1"/>
    </xf>
    <xf numFmtId="4" fontId="1" fillId="4" borderId="1" xfId="15" applyNumberFormat="1" applyFont="1" applyFill="1" applyBorder="1" applyAlignment="1">
      <alignment horizontal="right" wrapText="1"/>
    </xf>
    <xf numFmtId="4" fontId="1" fillId="0" borderId="72" xfId="0" applyNumberFormat="1" applyFont="1" applyBorder="1" applyAlignment="1">
      <alignment horizontal="right" wrapText="1"/>
    </xf>
    <xf numFmtId="4" fontId="2" fillId="0" borderId="72" xfId="0" applyNumberFormat="1" applyFont="1" applyBorder="1" applyAlignment="1">
      <alignment horizontal="right" wrapText="1"/>
    </xf>
    <xf numFmtId="0" fontId="1" fillId="0" borderId="72" xfId="0" applyFont="1" applyBorder="1" applyAlignment="1">
      <alignment horizontal="right" wrapText="1"/>
    </xf>
    <xf numFmtId="0" fontId="2" fillId="0" borderId="72" xfId="0" applyFont="1" applyBorder="1" applyAlignment="1">
      <alignment horizontal="right" wrapText="1"/>
    </xf>
    <xf numFmtId="0" fontId="2" fillId="4" borderId="2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39" fontId="2" fillId="4" borderId="1" xfId="15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73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0" fontId="3" fillId="0" borderId="72" xfId="0" applyFont="1" applyBorder="1" applyAlignment="1">
      <alignment horizontal="left" wrapText="1"/>
    </xf>
    <xf numFmtId="0" fontId="13" fillId="0" borderId="72" xfId="0" applyFont="1" applyBorder="1" applyAlignment="1">
      <alignment horizontal="left" wrapText="1"/>
    </xf>
    <xf numFmtId="39" fontId="1" fillId="4" borderId="5" xfId="0" applyNumberFormat="1" applyFont="1" applyFill="1" applyBorder="1" applyAlignment="1">
      <alignment horizontal="right" wrapText="1"/>
    </xf>
    <xf numFmtId="39" fontId="1" fillId="4" borderId="15" xfId="15" applyNumberFormat="1" applyFont="1" applyFill="1" applyBorder="1" applyAlignment="1">
      <alignment horizontal="right" wrapText="1"/>
    </xf>
    <xf numFmtId="0" fontId="2" fillId="4" borderId="1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5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39" fontId="2" fillId="4" borderId="15" xfId="15" applyNumberFormat="1" applyFont="1" applyFill="1" applyBorder="1" applyAlignment="1">
      <alignment horizontal="right" wrapText="1"/>
    </xf>
    <xf numFmtId="39" fontId="2" fillId="4" borderId="14" xfId="15" applyNumberFormat="1" applyFont="1" applyFill="1" applyBorder="1" applyAlignment="1">
      <alignment horizontal="right" wrapText="1"/>
    </xf>
    <xf numFmtId="0" fontId="2" fillId="4" borderId="15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72" xfId="0" applyFont="1" applyFill="1" applyBorder="1" applyAlignment="1">
      <alignment horizontal="right" wrapText="1"/>
    </xf>
    <xf numFmtId="2" fontId="17" fillId="0" borderId="72" xfId="0" applyNumberFormat="1" applyFont="1" applyBorder="1" applyAlignment="1">
      <alignment horizontal="right" wrapText="1"/>
    </xf>
    <xf numFmtId="0" fontId="13" fillId="4" borderId="72" xfId="0" applyFont="1" applyFill="1" applyBorder="1" applyAlignment="1">
      <alignment horizontal="left" wrapText="1"/>
    </xf>
    <xf numFmtId="0" fontId="3" fillId="4" borderId="7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right" wrapText="1" indent="2"/>
    </xf>
    <xf numFmtId="0" fontId="1" fillId="4" borderId="23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27" fillId="0" borderId="1" xfId="0" applyFont="1" applyBorder="1" applyAlignment="1">
      <alignment horizontal="center" wrapText="1"/>
    </xf>
    <xf numFmtId="4" fontId="2" fillId="0" borderId="6" xfId="0" applyNumberFormat="1" applyFont="1" applyFill="1" applyBorder="1" applyAlignment="1">
      <alignment/>
    </xf>
    <xf numFmtId="4" fontId="1" fillId="0" borderId="1" xfId="15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2" xfId="15" applyNumberFormat="1" applyFont="1" applyFill="1" applyBorder="1" applyAlignment="1">
      <alignment/>
    </xf>
    <xf numFmtId="4" fontId="1" fillId="0" borderId="5" xfId="15" applyNumberFormat="1" applyFont="1" applyFill="1" applyBorder="1" applyAlignment="1">
      <alignment/>
    </xf>
    <xf numFmtId="4" fontId="2" fillId="0" borderId="6" xfId="15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vertical="justify" wrapText="1"/>
    </xf>
    <xf numFmtId="4" fontId="1" fillId="0" borderId="4" xfId="15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74" xfId="0" applyNumberFormat="1" applyFont="1" applyFill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0" borderId="76" xfId="0" applyNumberFormat="1" applyFont="1" applyFill="1" applyBorder="1" applyAlignment="1">
      <alignment/>
    </xf>
    <xf numFmtId="4" fontId="2" fillId="0" borderId="77" xfId="0" applyNumberFormat="1" applyFont="1" applyFill="1" applyBorder="1" applyAlignment="1">
      <alignment/>
    </xf>
    <xf numFmtId="4" fontId="1" fillId="0" borderId="3" xfId="15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8" borderId="70" xfId="0" applyNumberFormat="1" applyFont="1" applyFill="1" applyBorder="1" applyAlignment="1">
      <alignment horizontal="center" wrapText="1"/>
    </xf>
    <xf numFmtId="4" fontId="17" fillId="0" borderId="72" xfId="0" applyNumberFormat="1" applyFont="1" applyBorder="1" applyAlignment="1">
      <alignment horizontal="right" wrapText="1"/>
    </xf>
    <xf numFmtId="4" fontId="18" fillId="0" borderId="72" xfId="0" applyNumberFormat="1" applyFont="1" applyBorder="1" applyAlignment="1">
      <alignment horizontal="right" wrapText="1"/>
    </xf>
    <xf numFmtId="0" fontId="18" fillId="0" borderId="72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 quotePrefix="1">
      <alignment horizontal="center" wrapText="1"/>
    </xf>
    <xf numFmtId="0" fontId="1" fillId="0" borderId="14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2" fillId="4" borderId="6" xfId="0" applyFont="1" applyFill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0" fontId="1" fillId="4" borderId="3" xfId="0" applyFont="1" applyFill="1" applyBorder="1" applyAlignment="1">
      <alignment horizontal="justify" wrapText="1"/>
    </xf>
    <xf numFmtId="39" fontId="2" fillId="4" borderId="4" xfId="15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 wrapText="1"/>
    </xf>
    <xf numFmtId="0" fontId="19" fillId="4" borderId="7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39" fontId="2" fillId="0" borderId="2" xfId="15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99" fontId="9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199" fontId="5" fillId="2" borderId="1" xfId="15" applyNumberFormat="1" applyFont="1" applyFill="1" applyBorder="1" applyAlignment="1">
      <alignment horizontal="center" vertical="center" wrapText="1"/>
    </xf>
    <xf numFmtId="199" fontId="2" fillId="2" borderId="2" xfId="15" applyNumberFormat="1" applyFont="1" applyFill="1" applyBorder="1" applyAlignment="1" quotePrefix="1">
      <alignment horizontal="center" wrapText="1"/>
    </xf>
    <xf numFmtId="199" fontId="1" fillId="0" borderId="1" xfId="15" applyNumberFormat="1" applyFont="1" applyFill="1" applyBorder="1" applyAlignment="1">
      <alignment horizontal="right" wrapText="1"/>
    </xf>
    <xf numFmtId="199" fontId="1" fillId="0" borderId="2" xfId="15" applyNumberFormat="1" applyFont="1" applyFill="1" applyBorder="1" applyAlignment="1">
      <alignment horizontal="right" wrapText="1"/>
    </xf>
    <xf numFmtId="199" fontId="2" fillId="0" borderId="16" xfId="15" applyNumberFormat="1" applyFont="1" applyFill="1" applyBorder="1" applyAlignment="1">
      <alignment horizontal="right" wrapText="1"/>
    </xf>
    <xf numFmtId="199" fontId="2" fillId="0" borderId="3" xfId="15" applyNumberFormat="1" applyFont="1" applyFill="1" applyBorder="1" applyAlignment="1">
      <alignment horizontal="right" wrapText="1"/>
    </xf>
    <xf numFmtId="199" fontId="2" fillId="0" borderId="5" xfId="15" applyNumberFormat="1" applyFont="1" applyFill="1" applyBorder="1" applyAlignment="1">
      <alignment horizontal="right" wrapText="1"/>
    </xf>
    <xf numFmtId="199" fontId="1" fillId="0" borderId="1" xfId="15" applyNumberFormat="1" applyFont="1" applyFill="1" applyBorder="1" applyAlignment="1">
      <alignment horizontal="right" wrapText="1"/>
    </xf>
    <xf numFmtId="199" fontId="2" fillId="0" borderId="6" xfId="15" applyNumberFormat="1" applyFont="1" applyFill="1" applyBorder="1" applyAlignment="1">
      <alignment horizontal="right" wrapText="1"/>
    </xf>
    <xf numFmtId="199" fontId="1" fillId="0" borderId="3" xfId="15" applyNumberFormat="1" applyFont="1" applyFill="1" applyBorder="1" applyAlignment="1">
      <alignment horizontal="right" wrapText="1"/>
    </xf>
    <xf numFmtId="199" fontId="2" fillId="0" borderId="3" xfId="15" applyNumberFormat="1" applyFont="1" applyFill="1" applyBorder="1" applyAlignment="1">
      <alignment horizontal="right" wrapText="1"/>
    </xf>
    <xf numFmtId="199" fontId="2" fillId="0" borderId="1" xfId="15" applyNumberFormat="1" applyFont="1" applyFill="1" applyBorder="1" applyAlignment="1">
      <alignment horizontal="right" wrapText="1"/>
    </xf>
    <xf numFmtId="199" fontId="2" fillId="0" borderId="4" xfId="15" applyNumberFormat="1" applyFont="1" applyFill="1" applyBorder="1" applyAlignment="1">
      <alignment horizontal="right" wrapText="1"/>
    </xf>
    <xf numFmtId="199" fontId="2" fillId="0" borderId="2" xfId="15" applyNumberFormat="1" applyFont="1" applyFill="1" applyBorder="1" applyAlignment="1">
      <alignment horizontal="right" wrapText="1"/>
    </xf>
    <xf numFmtId="199" fontId="2" fillId="0" borderId="14" xfId="15" applyNumberFormat="1" applyFont="1" applyFill="1" applyBorder="1" applyAlignment="1">
      <alignment horizontal="right" wrapText="1"/>
    </xf>
    <xf numFmtId="199" fontId="0" fillId="0" borderId="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0" fontId="2" fillId="0" borderId="12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39" fontId="1" fillId="3" borderId="14" xfId="15" applyNumberFormat="1" applyFont="1" applyFill="1" applyBorder="1" applyAlignment="1">
      <alignment horizontal="right" wrapText="1"/>
    </xf>
    <xf numFmtId="39" fontId="0" fillId="0" borderId="4" xfId="15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2" fontId="2" fillId="3" borderId="14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14" xfId="0" applyFont="1" applyFill="1" applyBorder="1" applyAlignment="1">
      <alignment wrapText="1"/>
    </xf>
    <xf numFmtId="39" fontId="1" fillId="0" borderId="15" xfId="15" applyNumberFormat="1" applyFont="1" applyFill="1" applyBorder="1" applyAlignment="1">
      <alignment horizontal="right" wrapText="1"/>
    </xf>
    <xf numFmtId="39" fontId="1" fillId="0" borderId="2" xfId="15" applyNumberFormat="1" applyFont="1" applyFill="1" applyBorder="1" applyAlignment="1">
      <alignment horizontal="right" vertical="justify" wrapText="1"/>
    </xf>
    <xf numFmtId="39" fontId="2" fillId="0" borderId="5" xfId="15" applyNumberFormat="1" applyFont="1" applyFill="1" applyBorder="1" applyAlignment="1">
      <alignment horizontal="right" wrapText="1"/>
    </xf>
    <xf numFmtId="39" fontId="2" fillId="0" borderId="15" xfId="15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9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wrapText="1"/>
    </xf>
    <xf numFmtId="0" fontId="19" fillId="0" borderId="78" xfId="0" applyFont="1" applyBorder="1" applyAlignment="1">
      <alignment horizontal="center" wrapText="1"/>
    </xf>
    <xf numFmtId="0" fontId="19" fillId="0" borderId="70" xfId="0" applyFont="1" applyBorder="1" applyAlignment="1">
      <alignment horizontal="center" wrapText="1"/>
    </xf>
    <xf numFmtId="0" fontId="20" fillId="0" borderId="70" xfId="0" applyFont="1" applyBorder="1" applyAlignment="1">
      <alignment horizontal="center" wrapText="1"/>
    </xf>
    <xf numFmtId="0" fontId="25" fillId="0" borderId="70" xfId="0" applyFont="1" applyBorder="1" applyAlignment="1">
      <alignment horizontal="left" wrapText="1"/>
    </xf>
    <xf numFmtId="0" fontId="22" fillId="0" borderId="70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4" fontId="1" fillId="0" borderId="4" xfId="0" applyNumberFormat="1" applyFont="1" applyBorder="1" applyAlignment="1">
      <alignment horizontal="right" wrapText="1"/>
    </xf>
    <xf numFmtId="4" fontId="2" fillId="0" borderId="6" xfId="15" applyNumberFormat="1" applyFont="1" applyFill="1" applyBorder="1" applyAlignment="1">
      <alignment horizontal="right" wrapText="1"/>
    </xf>
    <xf numFmtId="4" fontId="2" fillId="0" borderId="3" xfId="15" applyNumberFormat="1" applyFont="1" applyFill="1" applyBorder="1" applyAlignment="1">
      <alignment horizontal="right" wrapText="1"/>
    </xf>
    <xf numFmtId="4" fontId="2" fillId="0" borderId="2" xfId="15" applyNumberFormat="1" applyFont="1" applyFill="1" applyBorder="1" applyAlignment="1">
      <alignment horizontal="right" wrapText="1"/>
    </xf>
    <xf numFmtId="4" fontId="2" fillId="0" borderId="4" xfId="15" applyNumberFormat="1" applyFont="1" applyFill="1" applyBorder="1" applyAlignment="1">
      <alignment horizontal="right" wrapText="1"/>
    </xf>
    <xf numFmtId="4" fontId="2" fillId="0" borderId="5" xfId="15" applyNumberFormat="1" applyFont="1" applyFill="1" applyBorder="1" applyAlignment="1">
      <alignment horizontal="right" wrapText="1"/>
    </xf>
    <xf numFmtId="4" fontId="2" fillId="0" borderId="1" xfId="15" applyNumberFormat="1" applyFont="1" applyFill="1" applyBorder="1" applyAlignment="1">
      <alignment horizontal="right" wrapText="1"/>
    </xf>
    <xf numFmtId="4" fontId="2" fillId="0" borderId="14" xfId="15" applyNumberFormat="1" applyFont="1" applyFill="1" applyBorder="1" applyAlignment="1">
      <alignment horizontal="right" wrapText="1"/>
    </xf>
    <xf numFmtId="4" fontId="2" fillId="0" borderId="16" xfId="15" applyNumberFormat="1" applyFont="1" applyFill="1" applyBorder="1" applyAlignment="1">
      <alignment horizontal="right" wrapText="1"/>
    </xf>
    <xf numFmtId="4" fontId="1" fillId="0" borderId="1" xfId="15" applyNumberFormat="1" applyFont="1" applyFill="1" applyBorder="1" applyAlignment="1">
      <alignment horizontal="right" wrapText="1"/>
    </xf>
    <xf numFmtId="4" fontId="1" fillId="0" borderId="3" xfId="15" applyNumberFormat="1" applyFont="1" applyFill="1" applyBorder="1" applyAlignment="1">
      <alignment horizontal="right" wrapText="1"/>
    </xf>
    <xf numFmtId="0" fontId="2" fillId="0" borderId="63" xfId="0" applyFont="1" applyBorder="1" applyAlignment="1">
      <alignment vertical="top" wrapText="1"/>
    </xf>
    <xf numFmtId="0" fontId="18" fillId="0" borderId="69" xfId="0" applyFont="1" applyBorder="1" applyAlignment="1">
      <alignment horizontal="center"/>
    </xf>
    <xf numFmtId="49" fontId="18" fillId="0" borderId="70" xfId="0" applyNumberFormat="1" applyFont="1" applyBorder="1" applyAlignment="1">
      <alignment horizontal="left" wrapText="1"/>
    </xf>
    <xf numFmtId="39" fontId="18" fillId="0" borderId="70" xfId="0" applyNumberFormat="1" applyFont="1" applyBorder="1" applyAlignment="1">
      <alignment horizontal="right" wrapText="1"/>
    </xf>
    <xf numFmtId="4" fontId="18" fillId="0" borderId="70" xfId="0" applyNumberFormat="1" applyFont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9" fontId="2" fillId="0" borderId="1" xfId="15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top" wrapText="1"/>
    </xf>
    <xf numFmtId="0" fontId="1" fillId="0" borderId="80" xfId="0" applyFont="1" applyFill="1" applyBorder="1" applyAlignment="1">
      <alignment horizontal="center" vertical="top" wrapText="1"/>
    </xf>
    <xf numFmtId="49" fontId="1" fillId="0" borderId="81" xfId="0" applyNumberFormat="1" applyFont="1" applyFill="1" applyBorder="1" applyAlignment="1">
      <alignment horizontal="center" wrapText="1"/>
    </xf>
    <xf numFmtId="0" fontId="2" fillId="0" borderId="81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wrapText="1"/>
    </xf>
    <xf numFmtId="39" fontId="2" fillId="4" borderId="82" xfId="15" applyNumberFormat="1" applyFont="1" applyFill="1" applyBorder="1" applyAlignment="1">
      <alignment horizontal="right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right" wrapText="1" indent="2"/>
    </xf>
    <xf numFmtId="4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67" xfId="15" applyNumberFormat="1" applyFont="1" applyFill="1" applyBorder="1" applyAlignment="1">
      <alignment/>
    </xf>
    <xf numFmtId="4" fontId="2" fillId="0" borderId="4" xfId="15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39" fontId="1" fillId="0" borderId="1" xfId="15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31" xfId="0" applyFont="1" applyBorder="1" applyAlignment="1">
      <alignment vertical="top" wrapText="1"/>
    </xf>
    <xf numFmtId="199" fontId="5" fillId="2" borderId="0" xfId="15" applyNumberFormat="1" applyFont="1" applyFill="1" applyBorder="1" applyAlignment="1">
      <alignment horizontal="center" vertical="center" wrapText="1"/>
    </xf>
    <xf numFmtId="199" fontId="2" fillId="2" borderId="0" xfId="15" applyNumberFormat="1" applyFont="1" applyFill="1" applyBorder="1" applyAlignment="1" quotePrefix="1">
      <alignment horizontal="center" wrapText="1"/>
    </xf>
    <xf numFmtId="199" fontId="1" fillId="0" borderId="0" xfId="15" applyNumberFormat="1" applyFont="1" applyFill="1" applyBorder="1" applyAlignment="1">
      <alignment horizontal="right" wrapText="1"/>
    </xf>
    <xf numFmtId="199" fontId="2" fillId="0" borderId="0" xfId="15" applyNumberFormat="1" applyFont="1" applyFill="1" applyBorder="1" applyAlignment="1">
      <alignment horizontal="right" wrapText="1"/>
    </xf>
    <xf numFmtId="199" fontId="1" fillId="0" borderId="0" xfId="15" applyNumberFormat="1" applyFont="1" applyFill="1" applyBorder="1" applyAlignment="1">
      <alignment horizontal="right" wrapText="1"/>
    </xf>
    <xf numFmtId="199" fontId="2" fillId="0" borderId="0" xfId="15" applyNumberFormat="1" applyFont="1" applyFill="1" applyBorder="1" applyAlignment="1">
      <alignment horizontal="right" wrapText="1"/>
    </xf>
    <xf numFmtId="199" fontId="2" fillId="0" borderId="0" xfId="15" applyNumberFormat="1" applyFont="1" applyFill="1" applyBorder="1" applyAlignment="1">
      <alignment horizontal="right"/>
    </xf>
    <xf numFmtId="199" fontId="1" fillId="3" borderId="0" xfId="15" applyNumberFormat="1" applyFont="1" applyFill="1" applyBorder="1" applyAlignment="1">
      <alignment horizontal="right" wrapText="1"/>
    </xf>
    <xf numFmtId="199" fontId="1" fillId="4" borderId="0" xfId="15" applyNumberFormat="1" applyFont="1" applyFill="1" applyBorder="1" applyAlignment="1">
      <alignment horizontal="right" wrapText="1"/>
    </xf>
    <xf numFmtId="199" fontId="1" fillId="0" borderId="0" xfId="15" applyNumberFormat="1" applyFont="1" applyFill="1" applyBorder="1" applyAlignment="1">
      <alignment horizontal="right"/>
    </xf>
    <xf numFmtId="199" fontId="1" fillId="0" borderId="39" xfId="15" applyNumberFormat="1" applyFont="1" applyFill="1" applyBorder="1" applyAlignment="1">
      <alignment horizontal="right"/>
    </xf>
    <xf numFmtId="199" fontId="1" fillId="0" borderId="0" xfId="15" applyNumberFormat="1" applyFont="1" applyFill="1" applyBorder="1" applyAlignment="1">
      <alignment horizontal="right" vertical="justify" wrapText="1"/>
    </xf>
    <xf numFmtId="199" fontId="2" fillId="0" borderId="39" xfId="15" applyNumberFormat="1" applyFont="1" applyFill="1" applyBorder="1" applyAlignment="1">
      <alignment horizontal="right"/>
    </xf>
    <xf numFmtId="199" fontId="2" fillId="0" borderId="0" xfId="15" applyNumberFormat="1" applyFont="1" applyFill="1" applyBorder="1" applyAlignment="1">
      <alignment horizontal="right"/>
    </xf>
    <xf numFmtId="39" fontId="2" fillId="0" borderId="0" xfId="15" applyNumberFormat="1" applyFont="1" applyFill="1" applyBorder="1" applyAlignment="1">
      <alignment horizontal="right" wrapText="1"/>
    </xf>
    <xf numFmtId="199" fontId="2" fillId="3" borderId="0" xfId="15" applyNumberFormat="1" applyFont="1" applyFill="1" applyBorder="1" applyAlignment="1">
      <alignment horizontal="right" wrapText="1"/>
    </xf>
    <xf numFmtId="199" fontId="1" fillId="4" borderId="0" xfId="15" applyNumberFormat="1" applyFont="1" applyFill="1" applyBorder="1" applyAlignment="1">
      <alignment horizontal="right" wrapText="1"/>
    </xf>
    <xf numFmtId="199" fontId="2" fillId="4" borderId="0" xfId="15" applyNumberFormat="1" applyFont="1" applyFill="1" applyBorder="1" applyAlignment="1">
      <alignment horizontal="right"/>
    </xf>
    <xf numFmtId="199" fontId="2" fillId="2" borderId="0" xfId="15" applyNumberFormat="1" applyFont="1" applyFill="1" applyBorder="1" applyAlignment="1">
      <alignment horizontal="right"/>
    </xf>
    <xf numFmtId="199" fontId="2" fillId="3" borderId="0" xfId="15" applyNumberFormat="1" applyFont="1" applyFill="1" applyBorder="1" applyAlignment="1">
      <alignment horizontal="right"/>
    </xf>
    <xf numFmtId="199" fontId="2" fillId="0" borderId="39" xfId="15" applyNumberFormat="1" applyFont="1" applyFill="1" applyBorder="1" applyAlignment="1">
      <alignment horizontal="right"/>
    </xf>
    <xf numFmtId="199" fontId="2" fillId="0" borderId="39" xfId="15" applyNumberFormat="1" applyFont="1" applyFill="1" applyBorder="1" applyAlignment="1">
      <alignment horizontal="right" wrapText="1"/>
    </xf>
    <xf numFmtId="199" fontId="1" fillId="3" borderId="0" xfId="15" applyNumberFormat="1" applyFont="1" applyFill="1" applyBorder="1" applyAlignment="1">
      <alignment horizontal="right"/>
    </xf>
    <xf numFmtId="194" fontId="1" fillId="3" borderId="0" xfId="15" applyNumberFormat="1" applyFont="1" applyFill="1" applyBorder="1" applyAlignment="1">
      <alignment horizontal="right" wrapText="1"/>
    </xf>
    <xf numFmtId="199" fontId="1" fillId="0" borderId="39" xfId="15" applyNumberFormat="1" applyFont="1" applyFill="1" applyBorder="1" applyAlignment="1">
      <alignment horizontal="right" wrapText="1"/>
    </xf>
    <xf numFmtId="199" fontId="1" fillId="0" borderId="0" xfId="0" applyNumberFormat="1" applyFont="1" applyBorder="1" applyAlignment="1">
      <alignment horizontal="right" wrapText="1"/>
    </xf>
    <xf numFmtId="199" fontId="2" fillId="0" borderId="0" xfId="0" applyNumberFormat="1" applyFont="1" applyBorder="1" applyAlignment="1">
      <alignment horizontal="right" wrapText="1"/>
    </xf>
    <xf numFmtId="199" fontId="19" fillId="0" borderId="0" xfId="0" applyNumberFormat="1" applyFont="1" applyBorder="1" applyAlignment="1">
      <alignment horizontal="right" wrapText="1"/>
    </xf>
    <xf numFmtId="199" fontId="22" fillId="0" borderId="0" xfId="0" applyNumberFormat="1" applyFont="1" applyBorder="1" applyAlignment="1">
      <alignment horizontal="right" wrapText="1"/>
    </xf>
    <xf numFmtId="199" fontId="2" fillId="3" borderId="3" xfId="15" applyNumberFormat="1" applyFont="1" applyFill="1" applyBorder="1" applyAlignment="1">
      <alignment horizontal="right" wrapText="1"/>
    </xf>
    <xf numFmtId="199" fontId="2" fillId="3" borderId="4" xfId="15" applyNumberFormat="1" applyFont="1" applyFill="1" applyBorder="1" applyAlignment="1">
      <alignment horizontal="right" wrapText="1"/>
    </xf>
    <xf numFmtId="4" fontId="2" fillId="0" borderId="40" xfId="15" applyNumberFormat="1" applyFont="1" applyFill="1" applyBorder="1" applyAlignment="1">
      <alignment horizontal="right"/>
    </xf>
    <xf numFmtId="194" fontId="5" fillId="2" borderId="83" xfId="15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/>
    </xf>
    <xf numFmtId="4" fontId="1" fillId="7" borderId="47" xfId="15" applyNumberFormat="1" applyFont="1" applyFill="1" applyBorder="1" applyAlignment="1">
      <alignment horizontal="right"/>
    </xf>
    <xf numFmtId="4" fontId="1" fillId="7" borderId="42" xfId="15" applyNumberFormat="1" applyFont="1" applyFill="1" applyBorder="1" applyAlignment="1">
      <alignment horizontal="right"/>
    </xf>
    <xf numFmtId="2" fontId="2" fillId="2" borderId="42" xfId="15" applyNumberFormat="1" applyFont="1" applyFill="1" applyBorder="1" applyAlignment="1">
      <alignment horizontal="center" vertical="center" wrapText="1"/>
    </xf>
    <xf numFmtId="37" fontId="2" fillId="2" borderId="2" xfId="15" applyNumberFormat="1" applyFont="1" applyFill="1" applyBorder="1" applyAlignment="1" quotePrefix="1">
      <alignment horizontal="center" wrapText="1"/>
    </xf>
    <xf numFmtId="200" fontId="2" fillId="2" borderId="2" xfId="15" applyNumberFormat="1" applyFont="1" applyFill="1" applyBorder="1" applyAlignment="1" quotePrefix="1">
      <alignment horizontal="center" wrapText="1"/>
    </xf>
    <xf numFmtId="194" fontId="2" fillId="2" borderId="2" xfId="15" applyNumberFormat="1" applyFont="1" applyFill="1" applyBorder="1" applyAlignment="1">
      <alignment horizontal="center" wrapText="1"/>
    </xf>
    <xf numFmtId="199" fontId="31" fillId="0" borderId="16" xfId="15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39" fontId="2" fillId="7" borderId="2" xfId="15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wrapText="1"/>
    </xf>
    <xf numFmtId="0" fontId="1" fillId="3" borderId="3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right" wrapText="1"/>
    </xf>
    <xf numFmtId="39" fontId="1" fillId="0" borderId="14" xfId="15" applyNumberFormat="1" applyFont="1" applyFill="1" applyBorder="1" applyAlignment="1">
      <alignment horizontal="right" wrapText="1"/>
    </xf>
    <xf numFmtId="0" fontId="1" fillId="3" borderId="1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39" fontId="1" fillId="4" borderId="16" xfId="15" applyNumberFormat="1" applyFont="1" applyFill="1" applyBorder="1" applyAlignment="1">
      <alignment horizontal="right" wrapText="1"/>
    </xf>
    <xf numFmtId="199" fontId="31" fillId="0" borderId="3" xfId="15" applyNumberFormat="1" applyFont="1" applyFill="1" applyBorder="1" applyAlignment="1">
      <alignment horizontal="right" wrapText="1"/>
    </xf>
    <xf numFmtId="199" fontId="31" fillId="0" borderId="1" xfId="15" applyNumberFormat="1" applyFont="1" applyFill="1" applyBorder="1" applyAlignment="1">
      <alignment horizontal="right" wrapText="1"/>
    </xf>
    <xf numFmtId="4" fontId="2" fillId="0" borderId="44" xfId="15" applyNumberFormat="1" applyFont="1" applyFill="1" applyBorder="1" applyAlignment="1">
      <alignment horizontal="right" wrapText="1"/>
    </xf>
    <xf numFmtId="4" fontId="2" fillId="0" borderId="42" xfId="15" applyNumberFormat="1" applyFont="1" applyFill="1" applyBorder="1" applyAlignment="1">
      <alignment horizontal="right" wrapText="1"/>
    </xf>
    <xf numFmtId="4" fontId="2" fillId="0" borderId="40" xfId="15" applyNumberFormat="1" applyFont="1" applyFill="1" applyBorder="1" applyAlignment="1">
      <alignment horizontal="right" wrapText="1"/>
    </xf>
    <xf numFmtId="39" fontId="0" fillId="10" borderId="4" xfId="15" applyNumberFormat="1" applyFont="1" applyFill="1" applyBorder="1" applyAlignment="1">
      <alignment horizontal="right" wrapText="1"/>
    </xf>
    <xf numFmtId="39" fontId="0" fillId="0" borderId="1" xfId="15" applyNumberFormat="1" applyFont="1" applyFill="1" applyBorder="1" applyAlignment="1">
      <alignment horizontal="right" wrapText="1"/>
    </xf>
    <xf numFmtId="39" fontId="0" fillId="10" borderId="1" xfId="15" applyNumberFormat="1" applyFont="1" applyFill="1" applyBorder="1" applyAlignment="1">
      <alignment horizontal="right" wrapText="1"/>
    </xf>
    <xf numFmtId="199" fontId="32" fillId="0" borderId="16" xfId="15" applyNumberFormat="1" applyFont="1" applyFill="1" applyBorder="1" applyAlignment="1">
      <alignment horizontal="right" wrapText="1"/>
    </xf>
    <xf numFmtId="199" fontId="32" fillId="0" borderId="1" xfId="15" applyNumberFormat="1" applyFont="1" applyFill="1" applyBorder="1" applyAlignment="1">
      <alignment horizontal="right" wrapText="1"/>
    </xf>
    <xf numFmtId="199" fontId="32" fillId="0" borderId="3" xfId="15" applyNumberFormat="1" applyFont="1" applyFill="1" applyBorder="1" applyAlignment="1">
      <alignment horizontal="right" wrapText="1"/>
    </xf>
    <xf numFmtId="39" fontId="0" fillId="7" borderId="4" xfId="15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99" fontId="31" fillId="0" borderId="5" xfId="15" applyNumberFormat="1" applyFont="1" applyFill="1" applyBorder="1" applyAlignment="1">
      <alignment horizontal="right" wrapText="1"/>
    </xf>
    <xf numFmtId="39" fontId="1" fillId="10" borderId="4" xfId="15" applyNumberFormat="1" applyFont="1" applyFill="1" applyBorder="1" applyAlignment="1">
      <alignment horizontal="right" wrapText="1"/>
    </xf>
    <xf numFmtId="4" fontId="1" fillId="0" borderId="5" xfId="15" applyNumberFormat="1" applyFont="1" applyFill="1" applyBorder="1" applyAlignment="1">
      <alignment horizontal="right" wrapText="1"/>
    </xf>
    <xf numFmtId="199" fontId="1" fillId="0" borderId="5" xfId="15" applyNumberFormat="1" applyFont="1" applyFill="1" applyBorder="1" applyAlignment="1">
      <alignment horizontal="right" wrapText="1"/>
    </xf>
    <xf numFmtId="0" fontId="1" fillId="4" borderId="1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wrapText="1"/>
    </xf>
    <xf numFmtId="4" fontId="2" fillId="0" borderId="63" xfId="15" applyNumberFormat="1" applyFont="1" applyFill="1" applyBorder="1" applyAlignment="1">
      <alignment horizontal="right" wrapText="1"/>
    </xf>
    <xf numFmtId="4" fontId="2" fillId="0" borderId="31" xfId="15" applyNumberFormat="1" applyFont="1" applyFill="1" applyBorder="1" applyAlignment="1">
      <alignment horizontal="right" wrapText="1"/>
    </xf>
    <xf numFmtId="4" fontId="2" fillId="0" borderId="84" xfId="15" applyNumberFormat="1" applyFont="1" applyFill="1" applyBorder="1" applyAlignment="1">
      <alignment horizontal="right" wrapText="1"/>
    </xf>
    <xf numFmtId="199" fontId="2" fillId="0" borderId="85" xfId="15" applyNumberFormat="1" applyFont="1" applyFill="1" applyBorder="1" applyAlignment="1">
      <alignment horizontal="right" wrapText="1"/>
    </xf>
    <xf numFmtId="0" fontId="20" fillId="4" borderId="73" xfId="0" applyFont="1" applyFill="1" applyBorder="1" applyAlignment="1">
      <alignment horizontal="center" wrapText="1"/>
    </xf>
    <xf numFmtId="0" fontId="20" fillId="4" borderId="78" xfId="0" applyFont="1" applyFill="1" applyBorder="1" applyAlignment="1">
      <alignment horizontal="center" wrapText="1"/>
    </xf>
    <xf numFmtId="0" fontId="1" fillId="0" borderId="86" xfId="0" applyFont="1" applyFill="1" applyBorder="1" applyAlignment="1">
      <alignment horizontal="center" vertical="top"/>
    </xf>
    <xf numFmtId="0" fontId="1" fillId="0" borderId="85" xfId="0" applyFont="1" applyFill="1" applyBorder="1" applyAlignment="1">
      <alignment horizontal="center" vertical="top"/>
    </xf>
    <xf numFmtId="0" fontId="1" fillId="0" borderId="85" xfId="0" applyFont="1" applyFill="1" applyBorder="1" applyAlignment="1">
      <alignment horizontal="center" vertical="top" wrapText="1"/>
    </xf>
    <xf numFmtId="0" fontId="1" fillId="4" borderId="86" xfId="0" applyFont="1" applyFill="1" applyBorder="1" applyAlignment="1">
      <alignment horizontal="center" wrapText="1"/>
    </xf>
    <xf numFmtId="0" fontId="20" fillId="4" borderId="87" xfId="0" applyFont="1" applyFill="1" applyBorder="1" applyAlignment="1">
      <alignment horizontal="center" wrapText="1"/>
    </xf>
    <xf numFmtId="4" fontId="2" fillId="4" borderId="73" xfId="0" applyNumberFormat="1" applyFont="1" applyFill="1" applyBorder="1" applyAlignment="1">
      <alignment horizontal="right" wrapText="1"/>
    </xf>
    <xf numFmtId="0" fontId="23" fillId="4" borderId="70" xfId="0" applyFont="1" applyFill="1" applyBorder="1" applyAlignment="1">
      <alignment horizontal="left" wrapText="1"/>
    </xf>
    <xf numFmtId="4" fontId="2" fillId="0" borderId="70" xfId="0" applyNumberFormat="1" applyFont="1" applyBorder="1" applyAlignment="1">
      <alignment horizontal="right" wrapText="1"/>
    </xf>
    <xf numFmtId="4" fontId="2" fillId="0" borderId="88" xfId="15" applyNumberFormat="1" applyFont="1" applyFill="1" applyBorder="1" applyAlignment="1">
      <alignment horizontal="right" wrapText="1"/>
    </xf>
    <xf numFmtId="0" fontId="1" fillId="0" borderId="79" xfId="0" applyFont="1" applyFill="1" applyBorder="1" applyAlignment="1">
      <alignment horizontal="center" vertical="top"/>
    </xf>
    <xf numFmtId="0" fontId="1" fillId="0" borderId="80" xfId="0" applyFont="1" applyFill="1" applyBorder="1" applyAlignment="1">
      <alignment horizontal="center" vertical="top"/>
    </xf>
    <xf numFmtId="0" fontId="1" fillId="4" borderId="80" xfId="0" applyFont="1" applyFill="1" applyBorder="1" applyAlignment="1">
      <alignment horizontal="center" wrapText="1"/>
    </xf>
    <xf numFmtId="199" fontId="2" fillId="0" borderId="88" xfId="15" applyNumberFormat="1" applyFont="1" applyFill="1" applyBorder="1" applyAlignment="1">
      <alignment horizontal="right" wrapText="1"/>
    </xf>
    <xf numFmtId="0" fontId="1" fillId="0" borderId="56" xfId="0" applyFont="1" applyFill="1" applyBorder="1" applyAlignment="1">
      <alignment horizontal="center" vertical="top"/>
    </xf>
    <xf numFmtId="4" fontId="2" fillId="0" borderId="89" xfId="15" applyNumberFormat="1" applyFont="1" applyFill="1" applyBorder="1" applyAlignment="1">
      <alignment horizontal="right" wrapText="1"/>
    </xf>
    <xf numFmtId="199" fontId="2" fillId="0" borderId="90" xfId="15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4" fontId="2" fillId="0" borderId="91" xfId="15" applyNumberFormat="1" applyFont="1" applyFill="1" applyBorder="1" applyAlignment="1">
      <alignment horizontal="right" wrapText="1"/>
    </xf>
    <xf numFmtId="199" fontId="2" fillId="0" borderId="79" xfId="15" applyNumberFormat="1" applyFont="1" applyFill="1" applyBorder="1" applyAlignment="1">
      <alignment horizontal="right" wrapText="1"/>
    </xf>
    <xf numFmtId="4" fontId="2" fillId="2" borderId="42" xfId="15" applyNumberFormat="1" applyFont="1" applyFill="1" applyBorder="1" applyAlignment="1">
      <alignment horizontal="center" vertical="center" wrapText="1"/>
    </xf>
    <xf numFmtId="2" fontId="2" fillId="2" borderId="32" xfId="15" applyNumberFormat="1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wrapText="1"/>
    </xf>
    <xf numFmtId="0" fontId="2" fillId="2" borderId="92" xfId="0" applyFont="1" applyFill="1" applyBorder="1" applyAlignment="1">
      <alignment horizontal="center"/>
    </xf>
    <xf numFmtId="3" fontId="1" fillId="0" borderId="92" xfId="0" applyNumberFormat="1" applyFont="1" applyBorder="1" applyAlignment="1">
      <alignment/>
    </xf>
    <xf numFmtId="4" fontId="1" fillId="0" borderId="9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61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93" xfId="0" applyNumberFormat="1" applyFont="1" applyBorder="1" applyAlignment="1">
      <alignment horizontal="right"/>
    </xf>
    <xf numFmtId="3" fontId="1" fillId="0" borderId="93" xfId="0" applyNumberFormat="1" applyFont="1" applyBorder="1" applyAlignment="1">
      <alignment horizontal="right"/>
    </xf>
    <xf numFmtId="0" fontId="0" fillId="0" borderId="93" xfId="0" applyBorder="1" applyAlignment="1">
      <alignment horizontal="right"/>
    </xf>
    <xf numFmtId="4" fontId="0" fillId="0" borderId="93" xfId="0" applyNumberFormat="1" applyBorder="1" applyAlignment="1">
      <alignment horizontal="right"/>
    </xf>
    <xf numFmtId="4" fontId="2" fillId="0" borderId="56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18" fillId="0" borderId="72" xfId="0" applyNumberFormat="1" applyFont="1" applyBorder="1" applyAlignment="1">
      <alignment horizontal="right" wrapText="1"/>
    </xf>
    <xf numFmtId="4" fontId="0" fillId="0" borderId="94" xfId="0" applyNumberFormat="1" applyBorder="1" applyAlignment="1">
      <alignment horizontal="right"/>
    </xf>
    <xf numFmtId="49" fontId="1" fillId="0" borderId="36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95" xfId="0" applyNumberFormat="1" applyFont="1" applyBorder="1" applyAlignment="1">
      <alignment/>
    </xf>
    <xf numFmtId="0" fontId="2" fillId="0" borderId="96" xfId="0" applyFont="1" applyFill="1" applyBorder="1" applyAlignment="1">
      <alignment horizontal="center"/>
    </xf>
    <xf numFmtId="4" fontId="2" fillId="0" borderId="56" xfId="15" applyNumberFormat="1" applyFont="1" applyFill="1" applyBorder="1" applyAlignment="1">
      <alignment horizontal="right"/>
    </xf>
    <xf numFmtId="4" fontId="2" fillId="0" borderId="16" xfId="15" applyNumberFormat="1" applyFont="1" applyFill="1" applyBorder="1" applyAlignment="1">
      <alignment horizontal="right"/>
    </xf>
    <xf numFmtId="4" fontId="2" fillId="0" borderId="97" xfId="15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3" fontId="2" fillId="0" borderId="98" xfId="0" applyNumberFormat="1" applyFont="1" applyBorder="1" applyAlignment="1">
      <alignment horizontal="right"/>
    </xf>
    <xf numFmtId="0" fontId="1" fillId="0" borderId="9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wrapText="1"/>
    </xf>
    <xf numFmtId="4" fontId="2" fillId="0" borderId="90" xfId="0" applyNumberFormat="1" applyFont="1" applyFill="1" applyBorder="1" applyAlignment="1">
      <alignment/>
    </xf>
    <xf numFmtId="4" fontId="2" fillId="0" borderId="100" xfId="0" applyNumberFormat="1" applyFont="1" applyFill="1" applyBorder="1" applyAlignment="1">
      <alignment/>
    </xf>
    <xf numFmtId="0" fontId="1" fillId="0" borderId="67" xfId="0" applyFont="1" applyFill="1" applyBorder="1" applyAlignment="1" quotePrefix="1">
      <alignment horizontal="center" wrapText="1"/>
    </xf>
    <xf numFmtId="0" fontId="1" fillId="0" borderId="67" xfId="0" applyFont="1" applyFill="1" applyBorder="1" applyAlignment="1">
      <alignment horizontal="center" wrapText="1"/>
    </xf>
    <xf numFmtId="39" fontId="1" fillId="4" borderId="67" xfId="15" applyNumberFormat="1" applyFont="1" applyFill="1" applyBorder="1" applyAlignment="1">
      <alignment horizontal="right" wrapText="1"/>
    </xf>
    <xf numFmtId="4" fontId="2" fillId="0" borderId="67" xfId="15" applyNumberFormat="1" applyFont="1" applyFill="1" applyBorder="1" applyAlignment="1">
      <alignment horizontal="right" wrapText="1"/>
    </xf>
    <xf numFmtId="199" fontId="2" fillId="0" borderId="67" xfId="15" applyNumberFormat="1" applyFont="1" applyFill="1" applyBorder="1" applyAlignment="1">
      <alignment horizontal="right" wrapText="1"/>
    </xf>
    <xf numFmtId="49" fontId="1" fillId="0" borderId="9" xfId="0" applyNumberFormat="1" applyFont="1" applyFill="1" applyBorder="1" applyAlignment="1" quotePrefix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39" fontId="1" fillId="0" borderId="6" xfId="15" applyNumberFormat="1" applyFont="1" applyFill="1" applyBorder="1" applyAlignment="1">
      <alignment horizontal="right" wrapText="1"/>
    </xf>
    <xf numFmtId="4" fontId="1" fillId="0" borderId="4" xfId="15" applyNumberFormat="1" applyFont="1" applyFill="1" applyBorder="1" applyAlignment="1">
      <alignment horizontal="right" wrapText="1"/>
    </xf>
    <xf numFmtId="199" fontId="1" fillId="0" borderId="4" xfId="15" applyNumberFormat="1" applyFont="1" applyFill="1" applyBorder="1" applyAlignment="1">
      <alignment horizontal="right" wrapText="1"/>
    </xf>
    <xf numFmtId="4" fontId="1" fillId="0" borderId="2" xfId="15" applyNumberFormat="1" applyFont="1" applyFill="1" applyBorder="1" applyAlignment="1">
      <alignment horizontal="right" wrapText="1"/>
    </xf>
    <xf numFmtId="199" fontId="1" fillId="0" borderId="2" xfId="15" applyNumberFormat="1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wrapText="1"/>
    </xf>
    <xf numFmtId="39" fontId="0" fillId="0" borderId="3" xfId="15" applyNumberFormat="1" applyFont="1" applyFill="1" applyBorder="1" applyAlignment="1">
      <alignment horizontal="right" wrapText="1"/>
    </xf>
    <xf numFmtId="39" fontId="0" fillId="10" borderId="3" xfId="15" applyNumberFormat="1" applyFont="1" applyFill="1" applyBorder="1" applyAlignment="1">
      <alignment horizontal="right" wrapText="1"/>
    </xf>
    <xf numFmtId="0" fontId="1" fillId="4" borderId="3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39" fontId="1" fillId="0" borderId="16" xfId="15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horizontal="center" vertical="top" wrapText="1"/>
    </xf>
    <xf numFmtId="199" fontId="31" fillId="0" borderId="2" xfId="15" applyNumberFormat="1" applyFont="1" applyFill="1" applyBorder="1" applyAlignment="1">
      <alignment horizontal="right" wrapText="1"/>
    </xf>
    <xf numFmtId="199" fontId="1" fillId="0" borderId="34" xfId="15" applyNumberFormat="1" applyFont="1" applyFill="1" applyBorder="1" applyAlignment="1">
      <alignment horizontal="right" wrapText="1"/>
    </xf>
    <xf numFmtId="0" fontId="1" fillId="0" borderId="101" xfId="0" applyFont="1" applyFill="1" applyBorder="1" applyAlignment="1">
      <alignment horizontal="center" vertical="top"/>
    </xf>
    <xf numFmtId="0" fontId="1" fillId="0" borderId="101" xfId="0" applyFont="1" applyFill="1" applyBorder="1" applyAlignment="1">
      <alignment horizontal="center" vertical="top" wrapText="1"/>
    </xf>
    <xf numFmtId="0" fontId="1" fillId="4" borderId="101" xfId="0" applyFont="1" applyFill="1" applyBorder="1" applyAlignment="1">
      <alignment horizontal="center" wrapText="1"/>
    </xf>
    <xf numFmtId="0" fontId="20" fillId="4" borderId="101" xfId="0" applyFont="1" applyFill="1" applyBorder="1" applyAlignment="1">
      <alignment horizontal="center" wrapText="1"/>
    </xf>
    <xf numFmtId="0" fontId="24" fillId="4" borderId="101" xfId="0" applyFont="1" applyFill="1" applyBorder="1" applyAlignment="1">
      <alignment horizontal="left" wrapText="1"/>
    </xf>
    <xf numFmtId="4" fontId="1" fillId="0" borderId="73" xfId="0" applyNumberFormat="1" applyFont="1" applyBorder="1" applyAlignment="1">
      <alignment horizontal="right" wrapText="1"/>
    </xf>
    <xf numFmtId="0" fontId="1" fillId="0" borderId="102" xfId="0" applyFont="1" applyFill="1" applyBorder="1" applyAlignment="1">
      <alignment horizontal="center" vertical="top"/>
    </xf>
    <xf numFmtId="0" fontId="1" fillId="0" borderId="102" xfId="0" applyFont="1" applyFill="1" applyBorder="1" applyAlignment="1">
      <alignment horizontal="center" vertical="top" wrapText="1"/>
    </xf>
    <xf numFmtId="0" fontId="1" fillId="4" borderId="102" xfId="0" applyFont="1" applyFill="1" applyBorder="1" applyAlignment="1">
      <alignment horizontal="center" wrapText="1"/>
    </xf>
    <xf numFmtId="0" fontId="20" fillId="4" borderId="102" xfId="0" applyFont="1" applyFill="1" applyBorder="1" applyAlignment="1">
      <alignment horizontal="center" wrapText="1"/>
    </xf>
    <xf numFmtId="0" fontId="24" fillId="4" borderId="102" xfId="0" applyFont="1" applyFill="1" applyBorder="1" applyAlignment="1">
      <alignment horizontal="left" wrapText="1"/>
    </xf>
    <xf numFmtId="4" fontId="1" fillId="0" borderId="103" xfId="0" applyNumberFormat="1" applyFont="1" applyBorder="1" applyAlignment="1">
      <alignment horizontal="right" wrapText="1"/>
    </xf>
    <xf numFmtId="0" fontId="2" fillId="4" borderId="16" xfId="0" applyFont="1" applyFill="1" applyBorder="1" applyAlignment="1">
      <alignment horizontal="center" wrapText="1"/>
    </xf>
    <xf numFmtId="199" fontId="33" fillId="0" borderId="2" xfId="15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right" wrapText="1"/>
    </xf>
    <xf numFmtId="0" fontId="3" fillId="3" borderId="16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9" fillId="0" borderId="79" xfId="0" applyFont="1" applyBorder="1" applyAlignment="1">
      <alignment horizontal="center" wrapText="1"/>
    </xf>
    <xf numFmtId="0" fontId="20" fillId="0" borderId="79" xfId="0" applyFont="1" applyBorder="1" applyAlignment="1">
      <alignment horizontal="center" wrapText="1"/>
    </xf>
    <xf numFmtId="0" fontId="25" fillId="0" borderId="79" xfId="0" applyFont="1" applyBorder="1" applyAlignment="1">
      <alignment horizontal="left" wrapText="1"/>
    </xf>
    <xf numFmtId="0" fontId="19" fillId="0" borderId="79" xfId="0" applyFont="1" applyBorder="1" applyAlignment="1">
      <alignment horizontal="right" wrapText="1"/>
    </xf>
    <xf numFmtId="0" fontId="1" fillId="0" borderId="44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1" fillId="0" borderId="58" xfId="0" applyFont="1" applyFill="1" applyBorder="1" applyAlignment="1">
      <alignment horizontal="center" wrapText="1"/>
    </xf>
    <xf numFmtId="0" fontId="1" fillId="0" borderId="83" xfId="0" applyFont="1" applyFill="1" applyBorder="1" applyAlignment="1">
      <alignment horizontal="center" wrapText="1"/>
    </xf>
    <xf numFmtId="0" fontId="12" fillId="0" borderId="77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49" fontId="2" fillId="0" borderId="6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" fillId="0" borderId="104" xfId="0" applyNumberFormat="1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49" fontId="2" fillId="0" borderId="109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0" fontId="12" fillId="0" borderId="10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104" xfId="0" applyNumberFormat="1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7" xfId="0" applyBorder="1" applyAlignment="1">
      <alignment horizontal="left"/>
    </xf>
    <xf numFmtId="3" fontId="2" fillId="0" borderId="44" xfId="0" applyNumberFormat="1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7" fillId="0" borderId="1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6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110" xfId="0" applyBorder="1" applyAlignment="1">
      <alignment horizontal="right"/>
    </xf>
    <xf numFmtId="49" fontId="1" fillId="0" borderId="7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0" xfId="0" applyFont="1" applyBorder="1" applyAlignment="1">
      <alignment horizontal="left" wrapText="1"/>
    </xf>
    <xf numFmtId="0" fontId="18" fillId="0" borderId="0" xfId="0" applyFont="1" applyAlignment="1">
      <alignment horizontal="justify"/>
    </xf>
    <xf numFmtId="0" fontId="1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0" borderId="58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58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464</xdr:row>
      <xdr:rowOff>0</xdr:rowOff>
    </xdr:from>
    <xdr:ext cx="76200" cy="200025"/>
    <xdr:sp>
      <xdr:nvSpPr>
        <xdr:cNvPr id="1" name="TextBox 213"/>
        <xdr:cNvSpPr txBox="1">
          <a:spLocks noChangeArrowheads="1"/>
        </xdr:cNvSpPr>
      </xdr:nvSpPr>
      <xdr:spPr>
        <a:xfrm>
          <a:off x="2095500" y="13454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472</xdr:row>
      <xdr:rowOff>171450</xdr:rowOff>
    </xdr:from>
    <xdr:ext cx="76200" cy="200025"/>
    <xdr:sp>
      <xdr:nvSpPr>
        <xdr:cNvPr id="2" name="TextBox 214"/>
        <xdr:cNvSpPr txBox="1">
          <a:spLocks noChangeArrowheads="1"/>
        </xdr:cNvSpPr>
      </xdr:nvSpPr>
      <xdr:spPr>
        <a:xfrm>
          <a:off x="500062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479</xdr:row>
      <xdr:rowOff>0</xdr:rowOff>
    </xdr:from>
    <xdr:ext cx="76200" cy="200025"/>
    <xdr:sp>
      <xdr:nvSpPr>
        <xdr:cNvPr id="3" name="TextBox 215"/>
        <xdr:cNvSpPr txBox="1">
          <a:spLocks noChangeArrowheads="1"/>
        </xdr:cNvSpPr>
      </xdr:nvSpPr>
      <xdr:spPr>
        <a:xfrm>
          <a:off x="8801100" y="13954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464</xdr:row>
      <xdr:rowOff>0</xdr:rowOff>
    </xdr:from>
    <xdr:ext cx="76200" cy="200025"/>
    <xdr:sp>
      <xdr:nvSpPr>
        <xdr:cNvPr id="4" name="TextBox 216"/>
        <xdr:cNvSpPr txBox="1">
          <a:spLocks noChangeArrowheads="1"/>
        </xdr:cNvSpPr>
      </xdr:nvSpPr>
      <xdr:spPr>
        <a:xfrm>
          <a:off x="2171700" y="13454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464</xdr:row>
      <xdr:rowOff>0</xdr:rowOff>
    </xdr:from>
    <xdr:ext cx="76200" cy="200025"/>
    <xdr:sp>
      <xdr:nvSpPr>
        <xdr:cNvPr id="5" name="TextBox 217"/>
        <xdr:cNvSpPr txBox="1">
          <a:spLocks noChangeArrowheads="1"/>
        </xdr:cNvSpPr>
      </xdr:nvSpPr>
      <xdr:spPr>
        <a:xfrm>
          <a:off x="1905000" y="13454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464</xdr:row>
      <xdr:rowOff>0</xdr:rowOff>
    </xdr:from>
    <xdr:ext cx="76200" cy="200025"/>
    <xdr:sp>
      <xdr:nvSpPr>
        <xdr:cNvPr id="6" name="TextBox 218"/>
        <xdr:cNvSpPr txBox="1">
          <a:spLocks noChangeArrowheads="1"/>
        </xdr:cNvSpPr>
      </xdr:nvSpPr>
      <xdr:spPr>
        <a:xfrm>
          <a:off x="2095500" y="13454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464</xdr:row>
      <xdr:rowOff>0</xdr:rowOff>
    </xdr:from>
    <xdr:ext cx="76200" cy="200025"/>
    <xdr:sp>
      <xdr:nvSpPr>
        <xdr:cNvPr id="7" name="TextBox 219"/>
        <xdr:cNvSpPr txBox="1">
          <a:spLocks noChangeArrowheads="1"/>
        </xdr:cNvSpPr>
      </xdr:nvSpPr>
      <xdr:spPr>
        <a:xfrm>
          <a:off x="2543175" y="13454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472</xdr:row>
      <xdr:rowOff>171450</xdr:rowOff>
    </xdr:from>
    <xdr:ext cx="76200" cy="200025"/>
    <xdr:sp>
      <xdr:nvSpPr>
        <xdr:cNvPr id="8" name="TextBox 300"/>
        <xdr:cNvSpPr txBox="1">
          <a:spLocks noChangeArrowheads="1"/>
        </xdr:cNvSpPr>
      </xdr:nvSpPr>
      <xdr:spPr>
        <a:xfrm>
          <a:off x="500062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472</xdr:row>
      <xdr:rowOff>171450</xdr:rowOff>
    </xdr:from>
    <xdr:ext cx="76200" cy="200025"/>
    <xdr:sp>
      <xdr:nvSpPr>
        <xdr:cNvPr id="9" name="TextBox 301"/>
        <xdr:cNvSpPr txBox="1">
          <a:spLocks noChangeArrowheads="1"/>
        </xdr:cNvSpPr>
      </xdr:nvSpPr>
      <xdr:spPr>
        <a:xfrm>
          <a:off x="500062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472</xdr:row>
      <xdr:rowOff>171450</xdr:rowOff>
    </xdr:from>
    <xdr:ext cx="76200" cy="200025"/>
    <xdr:sp>
      <xdr:nvSpPr>
        <xdr:cNvPr id="10" name="TextBox 306"/>
        <xdr:cNvSpPr txBox="1">
          <a:spLocks noChangeArrowheads="1"/>
        </xdr:cNvSpPr>
      </xdr:nvSpPr>
      <xdr:spPr>
        <a:xfrm>
          <a:off x="500062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472</xdr:row>
      <xdr:rowOff>171450</xdr:rowOff>
    </xdr:from>
    <xdr:ext cx="76200" cy="200025"/>
    <xdr:sp>
      <xdr:nvSpPr>
        <xdr:cNvPr id="11" name="TextBox 307"/>
        <xdr:cNvSpPr txBox="1">
          <a:spLocks noChangeArrowheads="1"/>
        </xdr:cNvSpPr>
      </xdr:nvSpPr>
      <xdr:spPr>
        <a:xfrm>
          <a:off x="500062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472</xdr:row>
      <xdr:rowOff>171450</xdr:rowOff>
    </xdr:from>
    <xdr:ext cx="76200" cy="200025"/>
    <xdr:sp>
      <xdr:nvSpPr>
        <xdr:cNvPr id="12" name="TextBox 308"/>
        <xdr:cNvSpPr txBox="1">
          <a:spLocks noChangeArrowheads="1"/>
        </xdr:cNvSpPr>
      </xdr:nvSpPr>
      <xdr:spPr>
        <a:xfrm>
          <a:off x="500062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13" name="TextBox 312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14" name="TextBox 313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15" name="TextBox 314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16" name="TextBox 315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17" name="TextBox 316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18" name="TextBox 317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472</xdr:row>
      <xdr:rowOff>171450</xdr:rowOff>
    </xdr:from>
    <xdr:ext cx="76200" cy="200025"/>
    <xdr:sp>
      <xdr:nvSpPr>
        <xdr:cNvPr id="19" name="TextBox 318"/>
        <xdr:cNvSpPr txBox="1">
          <a:spLocks noChangeArrowheads="1"/>
        </xdr:cNvSpPr>
      </xdr:nvSpPr>
      <xdr:spPr>
        <a:xfrm>
          <a:off x="8610600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472</xdr:row>
      <xdr:rowOff>171450</xdr:rowOff>
    </xdr:from>
    <xdr:ext cx="76200" cy="200025"/>
    <xdr:sp>
      <xdr:nvSpPr>
        <xdr:cNvPr id="20" name="TextBox 319"/>
        <xdr:cNvSpPr txBox="1">
          <a:spLocks noChangeArrowheads="1"/>
        </xdr:cNvSpPr>
      </xdr:nvSpPr>
      <xdr:spPr>
        <a:xfrm>
          <a:off x="8610600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472</xdr:row>
      <xdr:rowOff>171450</xdr:rowOff>
    </xdr:from>
    <xdr:ext cx="76200" cy="200025"/>
    <xdr:sp>
      <xdr:nvSpPr>
        <xdr:cNvPr id="21" name="TextBox 320"/>
        <xdr:cNvSpPr txBox="1">
          <a:spLocks noChangeArrowheads="1"/>
        </xdr:cNvSpPr>
      </xdr:nvSpPr>
      <xdr:spPr>
        <a:xfrm>
          <a:off x="8610600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472</xdr:row>
      <xdr:rowOff>171450</xdr:rowOff>
    </xdr:from>
    <xdr:ext cx="76200" cy="200025"/>
    <xdr:sp>
      <xdr:nvSpPr>
        <xdr:cNvPr id="22" name="TextBox 321"/>
        <xdr:cNvSpPr txBox="1">
          <a:spLocks noChangeArrowheads="1"/>
        </xdr:cNvSpPr>
      </xdr:nvSpPr>
      <xdr:spPr>
        <a:xfrm>
          <a:off x="8610600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472</xdr:row>
      <xdr:rowOff>171450</xdr:rowOff>
    </xdr:from>
    <xdr:ext cx="76200" cy="200025"/>
    <xdr:sp>
      <xdr:nvSpPr>
        <xdr:cNvPr id="23" name="TextBox 322"/>
        <xdr:cNvSpPr txBox="1">
          <a:spLocks noChangeArrowheads="1"/>
        </xdr:cNvSpPr>
      </xdr:nvSpPr>
      <xdr:spPr>
        <a:xfrm>
          <a:off x="8610600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472</xdr:row>
      <xdr:rowOff>171450</xdr:rowOff>
    </xdr:from>
    <xdr:ext cx="76200" cy="200025"/>
    <xdr:sp>
      <xdr:nvSpPr>
        <xdr:cNvPr id="24" name="TextBox 323"/>
        <xdr:cNvSpPr txBox="1">
          <a:spLocks noChangeArrowheads="1"/>
        </xdr:cNvSpPr>
      </xdr:nvSpPr>
      <xdr:spPr>
        <a:xfrm>
          <a:off x="8610600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419</xdr:row>
      <xdr:rowOff>0</xdr:rowOff>
    </xdr:from>
    <xdr:ext cx="76200" cy="200025"/>
    <xdr:sp>
      <xdr:nvSpPr>
        <xdr:cNvPr id="25" name="TextBox 324"/>
        <xdr:cNvSpPr txBox="1">
          <a:spLocks noChangeArrowheads="1"/>
        </xdr:cNvSpPr>
      </xdr:nvSpPr>
      <xdr:spPr>
        <a:xfrm>
          <a:off x="19078575" y="1183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26" name="TextBox 325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27" name="TextBox 326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28" name="TextBox 327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29" name="TextBox 328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0" name="TextBox 329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1" name="TextBox 330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419</xdr:row>
      <xdr:rowOff>0</xdr:rowOff>
    </xdr:from>
    <xdr:ext cx="76200" cy="200025"/>
    <xdr:sp>
      <xdr:nvSpPr>
        <xdr:cNvPr id="32" name="TextBox 331"/>
        <xdr:cNvSpPr txBox="1">
          <a:spLocks noChangeArrowheads="1"/>
        </xdr:cNvSpPr>
      </xdr:nvSpPr>
      <xdr:spPr>
        <a:xfrm>
          <a:off x="19078575" y="1183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3" name="TextBox 332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4" name="TextBox 333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5" name="TextBox 334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6" name="TextBox 335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7" name="TextBox 336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417</xdr:row>
      <xdr:rowOff>171450</xdr:rowOff>
    </xdr:from>
    <xdr:ext cx="76200" cy="304800"/>
    <xdr:sp>
      <xdr:nvSpPr>
        <xdr:cNvPr id="38" name="TextBox 337"/>
        <xdr:cNvSpPr txBox="1">
          <a:spLocks noChangeArrowheads="1"/>
        </xdr:cNvSpPr>
      </xdr:nvSpPr>
      <xdr:spPr>
        <a:xfrm>
          <a:off x="19078575" y="11750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39" name="TextBox 356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479</xdr:row>
      <xdr:rowOff>0</xdr:rowOff>
    </xdr:from>
    <xdr:ext cx="76200" cy="200025"/>
    <xdr:sp>
      <xdr:nvSpPr>
        <xdr:cNvPr id="40" name="TextBox 357"/>
        <xdr:cNvSpPr txBox="1">
          <a:spLocks noChangeArrowheads="1"/>
        </xdr:cNvSpPr>
      </xdr:nvSpPr>
      <xdr:spPr>
        <a:xfrm>
          <a:off x="19078575" y="13954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1" name="TextBox 358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2" name="TextBox 359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3" name="TextBox 360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4" name="TextBox 361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5" name="TextBox 362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6" name="TextBox 363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7" name="TextBox 364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8" name="TextBox 365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49" name="TextBox 366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0" name="TextBox 367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1" name="TextBox 368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2" name="TextBox 369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3" name="TextBox 370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4" name="TextBox 371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5" name="TextBox 372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6" name="TextBox 373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472</xdr:row>
      <xdr:rowOff>171450</xdr:rowOff>
    </xdr:from>
    <xdr:ext cx="76200" cy="200025"/>
    <xdr:sp>
      <xdr:nvSpPr>
        <xdr:cNvPr id="57" name="TextBox 374"/>
        <xdr:cNvSpPr txBox="1">
          <a:spLocks noChangeArrowheads="1"/>
        </xdr:cNvSpPr>
      </xdr:nvSpPr>
      <xdr:spPr>
        <a:xfrm>
          <a:off x="190785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478</xdr:row>
      <xdr:rowOff>0</xdr:rowOff>
    </xdr:from>
    <xdr:ext cx="76200" cy="200025"/>
    <xdr:sp>
      <xdr:nvSpPr>
        <xdr:cNvPr id="58" name="TextBox 393"/>
        <xdr:cNvSpPr txBox="1">
          <a:spLocks noChangeArrowheads="1"/>
        </xdr:cNvSpPr>
      </xdr:nvSpPr>
      <xdr:spPr>
        <a:xfrm>
          <a:off x="2095500" y="1391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485</xdr:row>
      <xdr:rowOff>171450</xdr:rowOff>
    </xdr:from>
    <xdr:ext cx="76200" cy="200025"/>
    <xdr:sp>
      <xdr:nvSpPr>
        <xdr:cNvPr id="59" name="TextBox 394"/>
        <xdr:cNvSpPr txBox="1">
          <a:spLocks noChangeArrowheads="1"/>
        </xdr:cNvSpPr>
      </xdr:nvSpPr>
      <xdr:spPr>
        <a:xfrm>
          <a:off x="500062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478</xdr:row>
      <xdr:rowOff>0</xdr:rowOff>
    </xdr:from>
    <xdr:ext cx="76200" cy="200025"/>
    <xdr:sp>
      <xdr:nvSpPr>
        <xdr:cNvPr id="60" name="TextBox 395"/>
        <xdr:cNvSpPr txBox="1">
          <a:spLocks noChangeArrowheads="1"/>
        </xdr:cNvSpPr>
      </xdr:nvSpPr>
      <xdr:spPr>
        <a:xfrm>
          <a:off x="2171700" y="1391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478</xdr:row>
      <xdr:rowOff>0</xdr:rowOff>
    </xdr:from>
    <xdr:ext cx="76200" cy="200025"/>
    <xdr:sp>
      <xdr:nvSpPr>
        <xdr:cNvPr id="61" name="TextBox 396"/>
        <xdr:cNvSpPr txBox="1">
          <a:spLocks noChangeArrowheads="1"/>
        </xdr:cNvSpPr>
      </xdr:nvSpPr>
      <xdr:spPr>
        <a:xfrm>
          <a:off x="1905000" y="1391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478</xdr:row>
      <xdr:rowOff>0</xdr:rowOff>
    </xdr:from>
    <xdr:ext cx="76200" cy="200025"/>
    <xdr:sp>
      <xdr:nvSpPr>
        <xdr:cNvPr id="62" name="TextBox 397"/>
        <xdr:cNvSpPr txBox="1">
          <a:spLocks noChangeArrowheads="1"/>
        </xdr:cNvSpPr>
      </xdr:nvSpPr>
      <xdr:spPr>
        <a:xfrm>
          <a:off x="2095500" y="1391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478</xdr:row>
      <xdr:rowOff>0</xdr:rowOff>
    </xdr:from>
    <xdr:ext cx="76200" cy="200025"/>
    <xdr:sp>
      <xdr:nvSpPr>
        <xdr:cNvPr id="63" name="TextBox 398"/>
        <xdr:cNvSpPr txBox="1">
          <a:spLocks noChangeArrowheads="1"/>
        </xdr:cNvSpPr>
      </xdr:nvSpPr>
      <xdr:spPr>
        <a:xfrm>
          <a:off x="2543175" y="13914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485</xdr:row>
      <xdr:rowOff>171450</xdr:rowOff>
    </xdr:from>
    <xdr:ext cx="76200" cy="200025"/>
    <xdr:sp>
      <xdr:nvSpPr>
        <xdr:cNvPr id="64" name="TextBox 399"/>
        <xdr:cNvSpPr txBox="1">
          <a:spLocks noChangeArrowheads="1"/>
        </xdr:cNvSpPr>
      </xdr:nvSpPr>
      <xdr:spPr>
        <a:xfrm>
          <a:off x="500062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485</xdr:row>
      <xdr:rowOff>171450</xdr:rowOff>
    </xdr:from>
    <xdr:ext cx="76200" cy="200025"/>
    <xdr:sp>
      <xdr:nvSpPr>
        <xdr:cNvPr id="65" name="TextBox 400"/>
        <xdr:cNvSpPr txBox="1">
          <a:spLocks noChangeArrowheads="1"/>
        </xdr:cNvSpPr>
      </xdr:nvSpPr>
      <xdr:spPr>
        <a:xfrm>
          <a:off x="500062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485</xdr:row>
      <xdr:rowOff>171450</xdr:rowOff>
    </xdr:from>
    <xdr:ext cx="76200" cy="200025"/>
    <xdr:sp>
      <xdr:nvSpPr>
        <xdr:cNvPr id="66" name="TextBox 401"/>
        <xdr:cNvSpPr txBox="1">
          <a:spLocks noChangeArrowheads="1"/>
        </xdr:cNvSpPr>
      </xdr:nvSpPr>
      <xdr:spPr>
        <a:xfrm>
          <a:off x="500062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485</xdr:row>
      <xdr:rowOff>171450</xdr:rowOff>
    </xdr:from>
    <xdr:ext cx="76200" cy="200025"/>
    <xdr:sp>
      <xdr:nvSpPr>
        <xdr:cNvPr id="67" name="TextBox 402"/>
        <xdr:cNvSpPr txBox="1">
          <a:spLocks noChangeArrowheads="1"/>
        </xdr:cNvSpPr>
      </xdr:nvSpPr>
      <xdr:spPr>
        <a:xfrm>
          <a:off x="500062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485</xdr:row>
      <xdr:rowOff>171450</xdr:rowOff>
    </xdr:from>
    <xdr:ext cx="76200" cy="200025"/>
    <xdr:sp>
      <xdr:nvSpPr>
        <xdr:cNvPr id="68" name="TextBox 403"/>
        <xdr:cNvSpPr txBox="1">
          <a:spLocks noChangeArrowheads="1"/>
        </xdr:cNvSpPr>
      </xdr:nvSpPr>
      <xdr:spPr>
        <a:xfrm>
          <a:off x="500062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69" name="TextBox 404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70" name="TextBox 405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71" name="TextBox 406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72" name="TextBox 407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73" name="TextBox 408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74" name="TextBox 409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485</xdr:row>
      <xdr:rowOff>171450</xdr:rowOff>
    </xdr:from>
    <xdr:ext cx="76200" cy="200025"/>
    <xdr:sp>
      <xdr:nvSpPr>
        <xdr:cNvPr id="75" name="TextBox 410"/>
        <xdr:cNvSpPr txBox="1">
          <a:spLocks noChangeArrowheads="1"/>
        </xdr:cNvSpPr>
      </xdr:nvSpPr>
      <xdr:spPr>
        <a:xfrm>
          <a:off x="8610600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485</xdr:row>
      <xdr:rowOff>171450</xdr:rowOff>
    </xdr:from>
    <xdr:ext cx="76200" cy="200025"/>
    <xdr:sp>
      <xdr:nvSpPr>
        <xdr:cNvPr id="76" name="TextBox 411"/>
        <xdr:cNvSpPr txBox="1">
          <a:spLocks noChangeArrowheads="1"/>
        </xdr:cNvSpPr>
      </xdr:nvSpPr>
      <xdr:spPr>
        <a:xfrm>
          <a:off x="8610600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485</xdr:row>
      <xdr:rowOff>171450</xdr:rowOff>
    </xdr:from>
    <xdr:ext cx="76200" cy="200025"/>
    <xdr:sp>
      <xdr:nvSpPr>
        <xdr:cNvPr id="77" name="TextBox 412"/>
        <xdr:cNvSpPr txBox="1">
          <a:spLocks noChangeArrowheads="1"/>
        </xdr:cNvSpPr>
      </xdr:nvSpPr>
      <xdr:spPr>
        <a:xfrm>
          <a:off x="8610600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485</xdr:row>
      <xdr:rowOff>171450</xdr:rowOff>
    </xdr:from>
    <xdr:ext cx="76200" cy="200025"/>
    <xdr:sp>
      <xdr:nvSpPr>
        <xdr:cNvPr id="78" name="TextBox 413"/>
        <xdr:cNvSpPr txBox="1">
          <a:spLocks noChangeArrowheads="1"/>
        </xdr:cNvSpPr>
      </xdr:nvSpPr>
      <xdr:spPr>
        <a:xfrm>
          <a:off x="8610600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485</xdr:row>
      <xdr:rowOff>171450</xdr:rowOff>
    </xdr:from>
    <xdr:ext cx="76200" cy="200025"/>
    <xdr:sp>
      <xdr:nvSpPr>
        <xdr:cNvPr id="79" name="TextBox 414"/>
        <xdr:cNvSpPr txBox="1">
          <a:spLocks noChangeArrowheads="1"/>
        </xdr:cNvSpPr>
      </xdr:nvSpPr>
      <xdr:spPr>
        <a:xfrm>
          <a:off x="8610600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485</xdr:row>
      <xdr:rowOff>171450</xdr:rowOff>
    </xdr:from>
    <xdr:ext cx="76200" cy="200025"/>
    <xdr:sp>
      <xdr:nvSpPr>
        <xdr:cNvPr id="80" name="TextBox 415"/>
        <xdr:cNvSpPr txBox="1">
          <a:spLocks noChangeArrowheads="1"/>
        </xdr:cNvSpPr>
      </xdr:nvSpPr>
      <xdr:spPr>
        <a:xfrm>
          <a:off x="8610600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493</xdr:row>
      <xdr:rowOff>0</xdr:rowOff>
    </xdr:from>
    <xdr:ext cx="76200" cy="200025"/>
    <xdr:sp>
      <xdr:nvSpPr>
        <xdr:cNvPr id="81" name="TextBox 416"/>
        <xdr:cNvSpPr txBox="1">
          <a:spLocks noChangeArrowheads="1"/>
        </xdr:cNvSpPr>
      </xdr:nvSpPr>
      <xdr:spPr>
        <a:xfrm>
          <a:off x="8801100" y="14379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492</xdr:row>
      <xdr:rowOff>0</xdr:rowOff>
    </xdr:from>
    <xdr:ext cx="76200" cy="200025"/>
    <xdr:sp>
      <xdr:nvSpPr>
        <xdr:cNvPr id="82" name="TextBox 417"/>
        <xdr:cNvSpPr txBox="1">
          <a:spLocks noChangeArrowheads="1"/>
        </xdr:cNvSpPr>
      </xdr:nvSpPr>
      <xdr:spPr>
        <a:xfrm>
          <a:off x="2095500" y="1435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499</xdr:row>
      <xdr:rowOff>171450</xdr:rowOff>
    </xdr:from>
    <xdr:ext cx="76200" cy="200025"/>
    <xdr:sp>
      <xdr:nvSpPr>
        <xdr:cNvPr id="83" name="TextBox 418"/>
        <xdr:cNvSpPr txBox="1">
          <a:spLocks noChangeArrowheads="1"/>
        </xdr:cNvSpPr>
      </xdr:nvSpPr>
      <xdr:spPr>
        <a:xfrm>
          <a:off x="500062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492</xdr:row>
      <xdr:rowOff>0</xdr:rowOff>
    </xdr:from>
    <xdr:ext cx="76200" cy="200025"/>
    <xdr:sp>
      <xdr:nvSpPr>
        <xdr:cNvPr id="84" name="TextBox 419"/>
        <xdr:cNvSpPr txBox="1">
          <a:spLocks noChangeArrowheads="1"/>
        </xdr:cNvSpPr>
      </xdr:nvSpPr>
      <xdr:spPr>
        <a:xfrm>
          <a:off x="2171700" y="1435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492</xdr:row>
      <xdr:rowOff>0</xdr:rowOff>
    </xdr:from>
    <xdr:ext cx="76200" cy="200025"/>
    <xdr:sp>
      <xdr:nvSpPr>
        <xdr:cNvPr id="85" name="TextBox 420"/>
        <xdr:cNvSpPr txBox="1">
          <a:spLocks noChangeArrowheads="1"/>
        </xdr:cNvSpPr>
      </xdr:nvSpPr>
      <xdr:spPr>
        <a:xfrm>
          <a:off x="1905000" y="1435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492</xdr:row>
      <xdr:rowOff>0</xdr:rowOff>
    </xdr:from>
    <xdr:ext cx="76200" cy="200025"/>
    <xdr:sp>
      <xdr:nvSpPr>
        <xdr:cNvPr id="86" name="TextBox 421"/>
        <xdr:cNvSpPr txBox="1">
          <a:spLocks noChangeArrowheads="1"/>
        </xdr:cNvSpPr>
      </xdr:nvSpPr>
      <xdr:spPr>
        <a:xfrm>
          <a:off x="2095500" y="1435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492</xdr:row>
      <xdr:rowOff>0</xdr:rowOff>
    </xdr:from>
    <xdr:ext cx="76200" cy="200025"/>
    <xdr:sp>
      <xdr:nvSpPr>
        <xdr:cNvPr id="87" name="TextBox 422"/>
        <xdr:cNvSpPr txBox="1">
          <a:spLocks noChangeArrowheads="1"/>
        </xdr:cNvSpPr>
      </xdr:nvSpPr>
      <xdr:spPr>
        <a:xfrm>
          <a:off x="2543175" y="14359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499</xdr:row>
      <xdr:rowOff>171450</xdr:rowOff>
    </xdr:from>
    <xdr:ext cx="76200" cy="200025"/>
    <xdr:sp>
      <xdr:nvSpPr>
        <xdr:cNvPr id="88" name="TextBox 423"/>
        <xdr:cNvSpPr txBox="1">
          <a:spLocks noChangeArrowheads="1"/>
        </xdr:cNvSpPr>
      </xdr:nvSpPr>
      <xdr:spPr>
        <a:xfrm>
          <a:off x="500062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499</xdr:row>
      <xdr:rowOff>171450</xdr:rowOff>
    </xdr:from>
    <xdr:ext cx="76200" cy="200025"/>
    <xdr:sp>
      <xdr:nvSpPr>
        <xdr:cNvPr id="89" name="TextBox 424"/>
        <xdr:cNvSpPr txBox="1">
          <a:spLocks noChangeArrowheads="1"/>
        </xdr:cNvSpPr>
      </xdr:nvSpPr>
      <xdr:spPr>
        <a:xfrm>
          <a:off x="500062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499</xdr:row>
      <xdr:rowOff>171450</xdr:rowOff>
    </xdr:from>
    <xdr:ext cx="76200" cy="200025"/>
    <xdr:sp>
      <xdr:nvSpPr>
        <xdr:cNvPr id="90" name="TextBox 425"/>
        <xdr:cNvSpPr txBox="1">
          <a:spLocks noChangeArrowheads="1"/>
        </xdr:cNvSpPr>
      </xdr:nvSpPr>
      <xdr:spPr>
        <a:xfrm>
          <a:off x="500062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499</xdr:row>
      <xdr:rowOff>171450</xdr:rowOff>
    </xdr:from>
    <xdr:ext cx="76200" cy="200025"/>
    <xdr:sp>
      <xdr:nvSpPr>
        <xdr:cNvPr id="91" name="TextBox 426"/>
        <xdr:cNvSpPr txBox="1">
          <a:spLocks noChangeArrowheads="1"/>
        </xdr:cNvSpPr>
      </xdr:nvSpPr>
      <xdr:spPr>
        <a:xfrm>
          <a:off x="500062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499</xdr:row>
      <xdr:rowOff>171450</xdr:rowOff>
    </xdr:from>
    <xdr:ext cx="76200" cy="200025"/>
    <xdr:sp>
      <xdr:nvSpPr>
        <xdr:cNvPr id="92" name="TextBox 427"/>
        <xdr:cNvSpPr txBox="1">
          <a:spLocks noChangeArrowheads="1"/>
        </xdr:cNvSpPr>
      </xdr:nvSpPr>
      <xdr:spPr>
        <a:xfrm>
          <a:off x="500062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93" name="TextBox 428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94" name="TextBox 429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95" name="TextBox 430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96" name="TextBox 431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97" name="TextBox 432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98" name="TextBox 433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499</xdr:row>
      <xdr:rowOff>171450</xdr:rowOff>
    </xdr:from>
    <xdr:ext cx="76200" cy="200025"/>
    <xdr:sp>
      <xdr:nvSpPr>
        <xdr:cNvPr id="99" name="TextBox 434"/>
        <xdr:cNvSpPr txBox="1">
          <a:spLocks noChangeArrowheads="1"/>
        </xdr:cNvSpPr>
      </xdr:nvSpPr>
      <xdr:spPr>
        <a:xfrm>
          <a:off x="8610600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499</xdr:row>
      <xdr:rowOff>171450</xdr:rowOff>
    </xdr:from>
    <xdr:ext cx="76200" cy="200025"/>
    <xdr:sp>
      <xdr:nvSpPr>
        <xdr:cNvPr id="100" name="TextBox 435"/>
        <xdr:cNvSpPr txBox="1">
          <a:spLocks noChangeArrowheads="1"/>
        </xdr:cNvSpPr>
      </xdr:nvSpPr>
      <xdr:spPr>
        <a:xfrm>
          <a:off x="8610600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499</xdr:row>
      <xdr:rowOff>171450</xdr:rowOff>
    </xdr:from>
    <xdr:ext cx="76200" cy="200025"/>
    <xdr:sp>
      <xdr:nvSpPr>
        <xdr:cNvPr id="101" name="TextBox 436"/>
        <xdr:cNvSpPr txBox="1">
          <a:spLocks noChangeArrowheads="1"/>
        </xdr:cNvSpPr>
      </xdr:nvSpPr>
      <xdr:spPr>
        <a:xfrm>
          <a:off x="8610600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499</xdr:row>
      <xdr:rowOff>171450</xdr:rowOff>
    </xdr:from>
    <xdr:ext cx="76200" cy="200025"/>
    <xdr:sp>
      <xdr:nvSpPr>
        <xdr:cNvPr id="102" name="TextBox 437"/>
        <xdr:cNvSpPr txBox="1">
          <a:spLocks noChangeArrowheads="1"/>
        </xdr:cNvSpPr>
      </xdr:nvSpPr>
      <xdr:spPr>
        <a:xfrm>
          <a:off x="8610600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499</xdr:row>
      <xdr:rowOff>171450</xdr:rowOff>
    </xdr:from>
    <xdr:ext cx="76200" cy="200025"/>
    <xdr:sp>
      <xdr:nvSpPr>
        <xdr:cNvPr id="103" name="TextBox 438"/>
        <xdr:cNvSpPr txBox="1">
          <a:spLocks noChangeArrowheads="1"/>
        </xdr:cNvSpPr>
      </xdr:nvSpPr>
      <xdr:spPr>
        <a:xfrm>
          <a:off x="8610600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499</xdr:row>
      <xdr:rowOff>171450</xdr:rowOff>
    </xdr:from>
    <xdr:ext cx="76200" cy="200025"/>
    <xdr:sp>
      <xdr:nvSpPr>
        <xdr:cNvPr id="104" name="TextBox 439"/>
        <xdr:cNvSpPr txBox="1">
          <a:spLocks noChangeArrowheads="1"/>
        </xdr:cNvSpPr>
      </xdr:nvSpPr>
      <xdr:spPr>
        <a:xfrm>
          <a:off x="8610600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504</xdr:row>
      <xdr:rowOff>0</xdr:rowOff>
    </xdr:from>
    <xdr:ext cx="76200" cy="304800"/>
    <xdr:sp>
      <xdr:nvSpPr>
        <xdr:cNvPr id="105" name="TextBox 440"/>
        <xdr:cNvSpPr txBox="1">
          <a:spLocks noChangeArrowheads="1"/>
        </xdr:cNvSpPr>
      </xdr:nvSpPr>
      <xdr:spPr>
        <a:xfrm>
          <a:off x="8801100" y="146056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503</xdr:row>
      <xdr:rowOff>0</xdr:rowOff>
    </xdr:from>
    <xdr:ext cx="76200" cy="200025"/>
    <xdr:sp>
      <xdr:nvSpPr>
        <xdr:cNvPr id="106" name="TextBox 441"/>
        <xdr:cNvSpPr txBox="1">
          <a:spLocks noChangeArrowheads="1"/>
        </xdr:cNvSpPr>
      </xdr:nvSpPr>
      <xdr:spPr>
        <a:xfrm>
          <a:off x="2095500" y="14584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510</xdr:row>
      <xdr:rowOff>171450</xdr:rowOff>
    </xdr:from>
    <xdr:ext cx="76200" cy="200025"/>
    <xdr:sp>
      <xdr:nvSpPr>
        <xdr:cNvPr id="107" name="TextBox 442"/>
        <xdr:cNvSpPr txBox="1">
          <a:spLocks noChangeArrowheads="1"/>
        </xdr:cNvSpPr>
      </xdr:nvSpPr>
      <xdr:spPr>
        <a:xfrm>
          <a:off x="500062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503</xdr:row>
      <xdr:rowOff>0</xdr:rowOff>
    </xdr:from>
    <xdr:ext cx="76200" cy="200025"/>
    <xdr:sp>
      <xdr:nvSpPr>
        <xdr:cNvPr id="108" name="TextBox 443"/>
        <xdr:cNvSpPr txBox="1">
          <a:spLocks noChangeArrowheads="1"/>
        </xdr:cNvSpPr>
      </xdr:nvSpPr>
      <xdr:spPr>
        <a:xfrm>
          <a:off x="2171700" y="14584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503</xdr:row>
      <xdr:rowOff>0</xdr:rowOff>
    </xdr:from>
    <xdr:ext cx="76200" cy="200025"/>
    <xdr:sp>
      <xdr:nvSpPr>
        <xdr:cNvPr id="109" name="TextBox 444"/>
        <xdr:cNvSpPr txBox="1">
          <a:spLocks noChangeArrowheads="1"/>
        </xdr:cNvSpPr>
      </xdr:nvSpPr>
      <xdr:spPr>
        <a:xfrm>
          <a:off x="1905000" y="14584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503</xdr:row>
      <xdr:rowOff>0</xdr:rowOff>
    </xdr:from>
    <xdr:ext cx="76200" cy="200025"/>
    <xdr:sp>
      <xdr:nvSpPr>
        <xdr:cNvPr id="110" name="TextBox 445"/>
        <xdr:cNvSpPr txBox="1">
          <a:spLocks noChangeArrowheads="1"/>
        </xdr:cNvSpPr>
      </xdr:nvSpPr>
      <xdr:spPr>
        <a:xfrm>
          <a:off x="2095500" y="14584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503</xdr:row>
      <xdr:rowOff>0</xdr:rowOff>
    </xdr:from>
    <xdr:ext cx="76200" cy="200025"/>
    <xdr:sp>
      <xdr:nvSpPr>
        <xdr:cNvPr id="111" name="TextBox 446"/>
        <xdr:cNvSpPr txBox="1">
          <a:spLocks noChangeArrowheads="1"/>
        </xdr:cNvSpPr>
      </xdr:nvSpPr>
      <xdr:spPr>
        <a:xfrm>
          <a:off x="2543175" y="14584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510</xdr:row>
      <xdr:rowOff>171450</xdr:rowOff>
    </xdr:from>
    <xdr:ext cx="76200" cy="200025"/>
    <xdr:sp>
      <xdr:nvSpPr>
        <xdr:cNvPr id="112" name="TextBox 447"/>
        <xdr:cNvSpPr txBox="1">
          <a:spLocks noChangeArrowheads="1"/>
        </xdr:cNvSpPr>
      </xdr:nvSpPr>
      <xdr:spPr>
        <a:xfrm>
          <a:off x="500062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510</xdr:row>
      <xdr:rowOff>171450</xdr:rowOff>
    </xdr:from>
    <xdr:ext cx="76200" cy="200025"/>
    <xdr:sp>
      <xdr:nvSpPr>
        <xdr:cNvPr id="113" name="TextBox 448"/>
        <xdr:cNvSpPr txBox="1">
          <a:spLocks noChangeArrowheads="1"/>
        </xdr:cNvSpPr>
      </xdr:nvSpPr>
      <xdr:spPr>
        <a:xfrm>
          <a:off x="500062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510</xdr:row>
      <xdr:rowOff>171450</xdr:rowOff>
    </xdr:from>
    <xdr:ext cx="76200" cy="200025"/>
    <xdr:sp>
      <xdr:nvSpPr>
        <xdr:cNvPr id="114" name="TextBox 449"/>
        <xdr:cNvSpPr txBox="1">
          <a:spLocks noChangeArrowheads="1"/>
        </xdr:cNvSpPr>
      </xdr:nvSpPr>
      <xdr:spPr>
        <a:xfrm>
          <a:off x="500062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510</xdr:row>
      <xdr:rowOff>171450</xdr:rowOff>
    </xdr:from>
    <xdr:ext cx="76200" cy="200025"/>
    <xdr:sp>
      <xdr:nvSpPr>
        <xdr:cNvPr id="115" name="TextBox 450"/>
        <xdr:cNvSpPr txBox="1">
          <a:spLocks noChangeArrowheads="1"/>
        </xdr:cNvSpPr>
      </xdr:nvSpPr>
      <xdr:spPr>
        <a:xfrm>
          <a:off x="500062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510</xdr:row>
      <xdr:rowOff>171450</xdr:rowOff>
    </xdr:from>
    <xdr:ext cx="76200" cy="200025"/>
    <xdr:sp>
      <xdr:nvSpPr>
        <xdr:cNvPr id="116" name="TextBox 451"/>
        <xdr:cNvSpPr txBox="1">
          <a:spLocks noChangeArrowheads="1"/>
        </xdr:cNvSpPr>
      </xdr:nvSpPr>
      <xdr:spPr>
        <a:xfrm>
          <a:off x="500062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117" name="TextBox 452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118" name="TextBox 453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119" name="TextBox 454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120" name="TextBox 455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121" name="TextBox 456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122" name="TextBox 457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171450</xdr:rowOff>
    </xdr:from>
    <xdr:ext cx="76200" cy="200025"/>
    <xdr:sp>
      <xdr:nvSpPr>
        <xdr:cNvPr id="123" name="TextBox 458"/>
        <xdr:cNvSpPr txBox="1">
          <a:spLocks noChangeArrowheads="1"/>
        </xdr:cNvSpPr>
      </xdr:nvSpPr>
      <xdr:spPr>
        <a:xfrm>
          <a:off x="8610600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171450</xdr:rowOff>
    </xdr:from>
    <xdr:ext cx="76200" cy="200025"/>
    <xdr:sp>
      <xdr:nvSpPr>
        <xdr:cNvPr id="124" name="TextBox 459"/>
        <xdr:cNvSpPr txBox="1">
          <a:spLocks noChangeArrowheads="1"/>
        </xdr:cNvSpPr>
      </xdr:nvSpPr>
      <xdr:spPr>
        <a:xfrm>
          <a:off x="8610600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171450</xdr:rowOff>
    </xdr:from>
    <xdr:ext cx="76200" cy="200025"/>
    <xdr:sp>
      <xdr:nvSpPr>
        <xdr:cNvPr id="125" name="TextBox 460"/>
        <xdr:cNvSpPr txBox="1">
          <a:spLocks noChangeArrowheads="1"/>
        </xdr:cNvSpPr>
      </xdr:nvSpPr>
      <xdr:spPr>
        <a:xfrm>
          <a:off x="8610600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171450</xdr:rowOff>
    </xdr:from>
    <xdr:ext cx="76200" cy="200025"/>
    <xdr:sp>
      <xdr:nvSpPr>
        <xdr:cNvPr id="126" name="TextBox 461"/>
        <xdr:cNvSpPr txBox="1">
          <a:spLocks noChangeArrowheads="1"/>
        </xdr:cNvSpPr>
      </xdr:nvSpPr>
      <xdr:spPr>
        <a:xfrm>
          <a:off x="8610600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171450</xdr:rowOff>
    </xdr:from>
    <xdr:ext cx="76200" cy="200025"/>
    <xdr:sp>
      <xdr:nvSpPr>
        <xdr:cNvPr id="127" name="TextBox 462"/>
        <xdr:cNvSpPr txBox="1">
          <a:spLocks noChangeArrowheads="1"/>
        </xdr:cNvSpPr>
      </xdr:nvSpPr>
      <xdr:spPr>
        <a:xfrm>
          <a:off x="8610600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510</xdr:row>
      <xdr:rowOff>171450</xdr:rowOff>
    </xdr:from>
    <xdr:ext cx="76200" cy="200025"/>
    <xdr:sp>
      <xdr:nvSpPr>
        <xdr:cNvPr id="128" name="TextBox 463"/>
        <xdr:cNvSpPr txBox="1">
          <a:spLocks noChangeArrowheads="1"/>
        </xdr:cNvSpPr>
      </xdr:nvSpPr>
      <xdr:spPr>
        <a:xfrm>
          <a:off x="8610600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515</xdr:row>
      <xdr:rowOff>0</xdr:rowOff>
    </xdr:from>
    <xdr:ext cx="76200" cy="200025"/>
    <xdr:sp>
      <xdr:nvSpPr>
        <xdr:cNvPr id="129" name="TextBox 464"/>
        <xdr:cNvSpPr txBox="1">
          <a:spLocks noChangeArrowheads="1"/>
        </xdr:cNvSpPr>
      </xdr:nvSpPr>
      <xdr:spPr>
        <a:xfrm>
          <a:off x="8801100" y="14873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514</xdr:row>
      <xdr:rowOff>0</xdr:rowOff>
    </xdr:from>
    <xdr:ext cx="76200" cy="200025"/>
    <xdr:sp>
      <xdr:nvSpPr>
        <xdr:cNvPr id="130" name="TextBox 465"/>
        <xdr:cNvSpPr txBox="1">
          <a:spLocks noChangeArrowheads="1"/>
        </xdr:cNvSpPr>
      </xdr:nvSpPr>
      <xdr:spPr>
        <a:xfrm>
          <a:off x="2095500" y="14852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520</xdr:row>
      <xdr:rowOff>0</xdr:rowOff>
    </xdr:from>
    <xdr:ext cx="76200" cy="200025"/>
    <xdr:sp>
      <xdr:nvSpPr>
        <xdr:cNvPr id="131" name="TextBox 466"/>
        <xdr:cNvSpPr txBox="1">
          <a:spLocks noChangeArrowheads="1"/>
        </xdr:cNvSpPr>
      </xdr:nvSpPr>
      <xdr:spPr>
        <a:xfrm>
          <a:off x="500062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514</xdr:row>
      <xdr:rowOff>0</xdr:rowOff>
    </xdr:from>
    <xdr:ext cx="76200" cy="200025"/>
    <xdr:sp>
      <xdr:nvSpPr>
        <xdr:cNvPr id="132" name="TextBox 467"/>
        <xdr:cNvSpPr txBox="1">
          <a:spLocks noChangeArrowheads="1"/>
        </xdr:cNvSpPr>
      </xdr:nvSpPr>
      <xdr:spPr>
        <a:xfrm>
          <a:off x="2171700" y="14852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514</xdr:row>
      <xdr:rowOff>0</xdr:rowOff>
    </xdr:from>
    <xdr:ext cx="76200" cy="200025"/>
    <xdr:sp>
      <xdr:nvSpPr>
        <xdr:cNvPr id="133" name="TextBox 468"/>
        <xdr:cNvSpPr txBox="1">
          <a:spLocks noChangeArrowheads="1"/>
        </xdr:cNvSpPr>
      </xdr:nvSpPr>
      <xdr:spPr>
        <a:xfrm>
          <a:off x="1905000" y="14852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514</xdr:row>
      <xdr:rowOff>0</xdr:rowOff>
    </xdr:from>
    <xdr:ext cx="76200" cy="200025"/>
    <xdr:sp>
      <xdr:nvSpPr>
        <xdr:cNvPr id="134" name="TextBox 469"/>
        <xdr:cNvSpPr txBox="1">
          <a:spLocks noChangeArrowheads="1"/>
        </xdr:cNvSpPr>
      </xdr:nvSpPr>
      <xdr:spPr>
        <a:xfrm>
          <a:off x="2095500" y="14852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514</xdr:row>
      <xdr:rowOff>0</xdr:rowOff>
    </xdr:from>
    <xdr:ext cx="76200" cy="200025"/>
    <xdr:sp>
      <xdr:nvSpPr>
        <xdr:cNvPr id="135" name="TextBox 470"/>
        <xdr:cNvSpPr txBox="1">
          <a:spLocks noChangeArrowheads="1"/>
        </xdr:cNvSpPr>
      </xdr:nvSpPr>
      <xdr:spPr>
        <a:xfrm>
          <a:off x="2543175" y="14852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520</xdr:row>
      <xdr:rowOff>0</xdr:rowOff>
    </xdr:from>
    <xdr:ext cx="76200" cy="200025"/>
    <xdr:sp>
      <xdr:nvSpPr>
        <xdr:cNvPr id="136" name="TextBox 471"/>
        <xdr:cNvSpPr txBox="1">
          <a:spLocks noChangeArrowheads="1"/>
        </xdr:cNvSpPr>
      </xdr:nvSpPr>
      <xdr:spPr>
        <a:xfrm>
          <a:off x="500062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520</xdr:row>
      <xdr:rowOff>0</xdr:rowOff>
    </xdr:from>
    <xdr:ext cx="76200" cy="200025"/>
    <xdr:sp>
      <xdr:nvSpPr>
        <xdr:cNvPr id="137" name="TextBox 472"/>
        <xdr:cNvSpPr txBox="1">
          <a:spLocks noChangeArrowheads="1"/>
        </xdr:cNvSpPr>
      </xdr:nvSpPr>
      <xdr:spPr>
        <a:xfrm>
          <a:off x="500062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520</xdr:row>
      <xdr:rowOff>0</xdr:rowOff>
    </xdr:from>
    <xdr:ext cx="76200" cy="200025"/>
    <xdr:sp>
      <xdr:nvSpPr>
        <xdr:cNvPr id="138" name="TextBox 473"/>
        <xdr:cNvSpPr txBox="1">
          <a:spLocks noChangeArrowheads="1"/>
        </xdr:cNvSpPr>
      </xdr:nvSpPr>
      <xdr:spPr>
        <a:xfrm>
          <a:off x="500062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520</xdr:row>
      <xdr:rowOff>0</xdr:rowOff>
    </xdr:from>
    <xdr:ext cx="76200" cy="200025"/>
    <xdr:sp>
      <xdr:nvSpPr>
        <xdr:cNvPr id="139" name="TextBox 474"/>
        <xdr:cNvSpPr txBox="1">
          <a:spLocks noChangeArrowheads="1"/>
        </xdr:cNvSpPr>
      </xdr:nvSpPr>
      <xdr:spPr>
        <a:xfrm>
          <a:off x="500062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520</xdr:row>
      <xdr:rowOff>0</xdr:rowOff>
    </xdr:from>
    <xdr:ext cx="76200" cy="200025"/>
    <xdr:sp>
      <xdr:nvSpPr>
        <xdr:cNvPr id="140" name="TextBox 475"/>
        <xdr:cNvSpPr txBox="1">
          <a:spLocks noChangeArrowheads="1"/>
        </xdr:cNvSpPr>
      </xdr:nvSpPr>
      <xdr:spPr>
        <a:xfrm>
          <a:off x="500062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141" name="TextBox 476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142" name="TextBox 477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143" name="TextBox 478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144" name="TextBox 479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145" name="TextBox 480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146" name="TextBox 481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76200" cy="200025"/>
    <xdr:sp>
      <xdr:nvSpPr>
        <xdr:cNvPr id="147" name="TextBox 482"/>
        <xdr:cNvSpPr txBox="1">
          <a:spLocks noChangeArrowheads="1"/>
        </xdr:cNvSpPr>
      </xdr:nvSpPr>
      <xdr:spPr>
        <a:xfrm>
          <a:off x="8610600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76200" cy="200025"/>
    <xdr:sp>
      <xdr:nvSpPr>
        <xdr:cNvPr id="148" name="TextBox 483"/>
        <xdr:cNvSpPr txBox="1">
          <a:spLocks noChangeArrowheads="1"/>
        </xdr:cNvSpPr>
      </xdr:nvSpPr>
      <xdr:spPr>
        <a:xfrm>
          <a:off x="8610600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76200" cy="200025"/>
    <xdr:sp>
      <xdr:nvSpPr>
        <xdr:cNvPr id="149" name="TextBox 484"/>
        <xdr:cNvSpPr txBox="1">
          <a:spLocks noChangeArrowheads="1"/>
        </xdr:cNvSpPr>
      </xdr:nvSpPr>
      <xdr:spPr>
        <a:xfrm>
          <a:off x="8610600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76200" cy="200025"/>
    <xdr:sp>
      <xdr:nvSpPr>
        <xdr:cNvPr id="150" name="TextBox 485"/>
        <xdr:cNvSpPr txBox="1">
          <a:spLocks noChangeArrowheads="1"/>
        </xdr:cNvSpPr>
      </xdr:nvSpPr>
      <xdr:spPr>
        <a:xfrm>
          <a:off x="8610600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76200" cy="200025"/>
    <xdr:sp>
      <xdr:nvSpPr>
        <xdr:cNvPr id="151" name="TextBox 486"/>
        <xdr:cNvSpPr txBox="1">
          <a:spLocks noChangeArrowheads="1"/>
        </xdr:cNvSpPr>
      </xdr:nvSpPr>
      <xdr:spPr>
        <a:xfrm>
          <a:off x="8610600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520</xdr:row>
      <xdr:rowOff>0</xdr:rowOff>
    </xdr:from>
    <xdr:ext cx="76200" cy="200025"/>
    <xdr:sp>
      <xdr:nvSpPr>
        <xdr:cNvPr id="152" name="TextBox 487"/>
        <xdr:cNvSpPr txBox="1">
          <a:spLocks noChangeArrowheads="1"/>
        </xdr:cNvSpPr>
      </xdr:nvSpPr>
      <xdr:spPr>
        <a:xfrm>
          <a:off x="8610600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523</xdr:row>
      <xdr:rowOff>0</xdr:rowOff>
    </xdr:from>
    <xdr:ext cx="76200" cy="200025"/>
    <xdr:sp>
      <xdr:nvSpPr>
        <xdr:cNvPr id="153" name="TextBox 488"/>
        <xdr:cNvSpPr txBox="1">
          <a:spLocks noChangeArrowheads="1"/>
        </xdr:cNvSpPr>
      </xdr:nvSpPr>
      <xdr:spPr>
        <a:xfrm>
          <a:off x="8801100" y="15059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522</xdr:row>
      <xdr:rowOff>0</xdr:rowOff>
    </xdr:from>
    <xdr:ext cx="76200" cy="200025"/>
    <xdr:sp>
      <xdr:nvSpPr>
        <xdr:cNvPr id="154" name="TextBox 489"/>
        <xdr:cNvSpPr txBox="1">
          <a:spLocks noChangeArrowheads="1"/>
        </xdr:cNvSpPr>
      </xdr:nvSpPr>
      <xdr:spPr>
        <a:xfrm>
          <a:off x="2095500" y="15038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529</xdr:row>
      <xdr:rowOff>0</xdr:rowOff>
    </xdr:from>
    <xdr:ext cx="76200" cy="200025"/>
    <xdr:sp>
      <xdr:nvSpPr>
        <xdr:cNvPr id="155" name="TextBox 490"/>
        <xdr:cNvSpPr txBox="1">
          <a:spLocks noChangeArrowheads="1"/>
        </xdr:cNvSpPr>
      </xdr:nvSpPr>
      <xdr:spPr>
        <a:xfrm>
          <a:off x="500062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522</xdr:row>
      <xdr:rowOff>0</xdr:rowOff>
    </xdr:from>
    <xdr:ext cx="76200" cy="200025"/>
    <xdr:sp>
      <xdr:nvSpPr>
        <xdr:cNvPr id="156" name="TextBox 491"/>
        <xdr:cNvSpPr txBox="1">
          <a:spLocks noChangeArrowheads="1"/>
        </xdr:cNvSpPr>
      </xdr:nvSpPr>
      <xdr:spPr>
        <a:xfrm>
          <a:off x="2171700" y="15038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522</xdr:row>
      <xdr:rowOff>0</xdr:rowOff>
    </xdr:from>
    <xdr:ext cx="76200" cy="200025"/>
    <xdr:sp>
      <xdr:nvSpPr>
        <xdr:cNvPr id="157" name="TextBox 492"/>
        <xdr:cNvSpPr txBox="1">
          <a:spLocks noChangeArrowheads="1"/>
        </xdr:cNvSpPr>
      </xdr:nvSpPr>
      <xdr:spPr>
        <a:xfrm>
          <a:off x="1905000" y="15038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522</xdr:row>
      <xdr:rowOff>0</xdr:rowOff>
    </xdr:from>
    <xdr:ext cx="76200" cy="200025"/>
    <xdr:sp>
      <xdr:nvSpPr>
        <xdr:cNvPr id="158" name="TextBox 493"/>
        <xdr:cNvSpPr txBox="1">
          <a:spLocks noChangeArrowheads="1"/>
        </xdr:cNvSpPr>
      </xdr:nvSpPr>
      <xdr:spPr>
        <a:xfrm>
          <a:off x="2095500" y="15038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522</xdr:row>
      <xdr:rowOff>0</xdr:rowOff>
    </xdr:from>
    <xdr:ext cx="76200" cy="200025"/>
    <xdr:sp>
      <xdr:nvSpPr>
        <xdr:cNvPr id="159" name="TextBox 494"/>
        <xdr:cNvSpPr txBox="1">
          <a:spLocks noChangeArrowheads="1"/>
        </xdr:cNvSpPr>
      </xdr:nvSpPr>
      <xdr:spPr>
        <a:xfrm>
          <a:off x="2543175" y="15038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529</xdr:row>
      <xdr:rowOff>0</xdr:rowOff>
    </xdr:from>
    <xdr:ext cx="76200" cy="200025"/>
    <xdr:sp>
      <xdr:nvSpPr>
        <xdr:cNvPr id="160" name="TextBox 495"/>
        <xdr:cNvSpPr txBox="1">
          <a:spLocks noChangeArrowheads="1"/>
        </xdr:cNvSpPr>
      </xdr:nvSpPr>
      <xdr:spPr>
        <a:xfrm>
          <a:off x="500062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529</xdr:row>
      <xdr:rowOff>0</xdr:rowOff>
    </xdr:from>
    <xdr:ext cx="76200" cy="200025"/>
    <xdr:sp>
      <xdr:nvSpPr>
        <xdr:cNvPr id="161" name="TextBox 496"/>
        <xdr:cNvSpPr txBox="1">
          <a:spLocks noChangeArrowheads="1"/>
        </xdr:cNvSpPr>
      </xdr:nvSpPr>
      <xdr:spPr>
        <a:xfrm>
          <a:off x="500062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529</xdr:row>
      <xdr:rowOff>0</xdr:rowOff>
    </xdr:from>
    <xdr:ext cx="76200" cy="200025"/>
    <xdr:sp>
      <xdr:nvSpPr>
        <xdr:cNvPr id="162" name="TextBox 497"/>
        <xdr:cNvSpPr txBox="1">
          <a:spLocks noChangeArrowheads="1"/>
        </xdr:cNvSpPr>
      </xdr:nvSpPr>
      <xdr:spPr>
        <a:xfrm>
          <a:off x="500062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529</xdr:row>
      <xdr:rowOff>0</xdr:rowOff>
    </xdr:from>
    <xdr:ext cx="76200" cy="200025"/>
    <xdr:sp>
      <xdr:nvSpPr>
        <xdr:cNvPr id="163" name="TextBox 498"/>
        <xdr:cNvSpPr txBox="1">
          <a:spLocks noChangeArrowheads="1"/>
        </xdr:cNvSpPr>
      </xdr:nvSpPr>
      <xdr:spPr>
        <a:xfrm>
          <a:off x="500062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529</xdr:row>
      <xdr:rowOff>0</xdr:rowOff>
    </xdr:from>
    <xdr:ext cx="76200" cy="200025"/>
    <xdr:sp>
      <xdr:nvSpPr>
        <xdr:cNvPr id="164" name="TextBox 499"/>
        <xdr:cNvSpPr txBox="1">
          <a:spLocks noChangeArrowheads="1"/>
        </xdr:cNvSpPr>
      </xdr:nvSpPr>
      <xdr:spPr>
        <a:xfrm>
          <a:off x="500062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165" name="TextBox 500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166" name="TextBox 501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167" name="TextBox 502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168" name="TextBox 503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169" name="TextBox 504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170" name="TextBox 505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529</xdr:row>
      <xdr:rowOff>0</xdr:rowOff>
    </xdr:from>
    <xdr:ext cx="76200" cy="200025"/>
    <xdr:sp>
      <xdr:nvSpPr>
        <xdr:cNvPr id="171" name="TextBox 506"/>
        <xdr:cNvSpPr txBox="1">
          <a:spLocks noChangeArrowheads="1"/>
        </xdr:cNvSpPr>
      </xdr:nvSpPr>
      <xdr:spPr>
        <a:xfrm>
          <a:off x="8610600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529</xdr:row>
      <xdr:rowOff>0</xdr:rowOff>
    </xdr:from>
    <xdr:ext cx="76200" cy="200025"/>
    <xdr:sp>
      <xdr:nvSpPr>
        <xdr:cNvPr id="172" name="TextBox 507"/>
        <xdr:cNvSpPr txBox="1">
          <a:spLocks noChangeArrowheads="1"/>
        </xdr:cNvSpPr>
      </xdr:nvSpPr>
      <xdr:spPr>
        <a:xfrm>
          <a:off x="8610600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529</xdr:row>
      <xdr:rowOff>0</xdr:rowOff>
    </xdr:from>
    <xdr:ext cx="76200" cy="200025"/>
    <xdr:sp>
      <xdr:nvSpPr>
        <xdr:cNvPr id="173" name="TextBox 508"/>
        <xdr:cNvSpPr txBox="1">
          <a:spLocks noChangeArrowheads="1"/>
        </xdr:cNvSpPr>
      </xdr:nvSpPr>
      <xdr:spPr>
        <a:xfrm>
          <a:off x="8610600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529</xdr:row>
      <xdr:rowOff>0</xdr:rowOff>
    </xdr:from>
    <xdr:ext cx="76200" cy="200025"/>
    <xdr:sp>
      <xdr:nvSpPr>
        <xdr:cNvPr id="174" name="TextBox 509"/>
        <xdr:cNvSpPr txBox="1">
          <a:spLocks noChangeArrowheads="1"/>
        </xdr:cNvSpPr>
      </xdr:nvSpPr>
      <xdr:spPr>
        <a:xfrm>
          <a:off x="8610600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529</xdr:row>
      <xdr:rowOff>0</xdr:rowOff>
    </xdr:from>
    <xdr:ext cx="76200" cy="200025"/>
    <xdr:sp>
      <xdr:nvSpPr>
        <xdr:cNvPr id="175" name="TextBox 510"/>
        <xdr:cNvSpPr txBox="1">
          <a:spLocks noChangeArrowheads="1"/>
        </xdr:cNvSpPr>
      </xdr:nvSpPr>
      <xdr:spPr>
        <a:xfrm>
          <a:off x="8610600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529</xdr:row>
      <xdr:rowOff>0</xdr:rowOff>
    </xdr:from>
    <xdr:ext cx="76200" cy="200025"/>
    <xdr:sp>
      <xdr:nvSpPr>
        <xdr:cNvPr id="176" name="TextBox 511"/>
        <xdr:cNvSpPr txBox="1">
          <a:spLocks noChangeArrowheads="1"/>
        </xdr:cNvSpPr>
      </xdr:nvSpPr>
      <xdr:spPr>
        <a:xfrm>
          <a:off x="8610600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532</xdr:row>
      <xdr:rowOff>0</xdr:rowOff>
    </xdr:from>
    <xdr:ext cx="76200" cy="200025"/>
    <xdr:sp>
      <xdr:nvSpPr>
        <xdr:cNvPr id="177" name="TextBox 512"/>
        <xdr:cNvSpPr txBox="1">
          <a:spLocks noChangeArrowheads="1"/>
        </xdr:cNvSpPr>
      </xdr:nvSpPr>
      <xdr:spPr>
        <a:xfrm>
          <a:off x="8801100" y="1524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531</xdr:row>
      <xdr:rowOff>0</xdr:rowOff>
    </xdr:from>
    <xdr:ext cx="76200" cy="200025"/>
    <xdr:sp>
      <xdr:nvSpPr>
        <xdr:cNvPr id="178" name="TextBox 513"/>
        <xdr:cNvSpPr txBox="1">
          <a:spLocks noChangeArrowheads="1"/>
        </xdr:cNvSpPr>
      </xdr:nvSpPr>
      <xdr:spPr>
        <a:xfrm>
          <a:off x="2095500" y="1522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537</xdr:row>
      <xdr:rowOff>0</xdr:rowOff>
    </xdr:from>
    <xdr:ext cx="76200" cy="200025"/>
    <xdr:sp>
      <xdr:nvSpPr>
        <xdr:cNvPr id="179" name="TextBox 514"/>
        <xdr:cNvSpPr txBox="1">
          <a:spLocks noChangeArrowheads="1"/>
        </xdr:cNvSpPr>
      </xdr:nvSpPr>
      <xdr:spPr>
        <a:xfrm>
          <a:off x="500062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531</xdr:row>
      <xdr:rowOff>0</xdr:rowOff>
    </xdr:from>
    <xdr:ext cx="76200" cy="200025"/>
    <xdr:sp>
      <xdr:nvSpPr>
        <xdr:cNvPr id="180" name="TextBox 515"/>
        <xdr:cNvSpPr txBox="1">
          <a:spLocks noChangeArrowheads="1"/>
        </xdr:cNvSpPr>
      </xdr:nvSpPr>
      <xdr:spPr>
        <a:xfrm>
          <a:off x="2171700" y="1522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531</xdr:row>
      <xdr:rowOff>0</xdr:rowOff>
    </xdr:from>
    <xdr:ext cx="76200" cy="200025"/>
    <xdr:sp>
      <xdr:nvSpPr>
        <xdr:cNvPr id="181" name="TextBox 516"/>
        <xdr:cNvSpPr txBox="1">
          <a:spLocks noChangeArrowheads="1"/>
        </xdr:cNvSpPr>
      </xdr:nvSpPr>
      <xdr:spPr>
        <a:xfrm>
          <a:off x="1905000" y="1522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531</xdr:row>
      <xdr:rowOff>0</xdr:rowOff>
    </xdr:from>
    <xdr:ext cx="76200" cy="200025"/>
    <xdr:sp>
      <xdr:nvSpPr>
        <xdr:cNvPr id="182" name="TextBox 517"/>
        <xdr:cNvSpPr txBox="1">
          <a:spLocks noChangeArrowheads="1"/>
        </xdr:cNvSpPr>
      </xdr:nvSpPr>
      <xdr:spPr>
        <a:xfrm>
          <a:off x="2095500" y="1522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531</xdr:row>
      <xdr:rowOff>0</xdr:rowOff>
    </xdr:from>
    <xdr:ext cx="76200" cy="200025"/>
    <xdr:sp>
      <xdr:nvSpPr>
        <xdr:cNvPr id="183" name="TextBox 518"/>
        <xdr:cNvSpPr txBox="1">
          <a:spLocks noChangeArrowheads="1"/>
        </xdr:cNvSpPr>
      </xdr:nvSpPr>
      <xdr:spPr>
        <a:xfrm>
          <a:off x="2543175" y="1522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537</xdr:row>
      <xdr:rowOff>0</xdr:rowOff>
    </xdr:from>
    <xdr:ext cx="76200" cy="200025"/>
    <xdr:sp>
      <xdr:nvSpPr>
        <xdr:cNvPr id="184" name="TextBox 519"/>
        <xdr:cNvSpPr txBox="1">
          <a:spLocks noChangeArrowheads="1"/>
        </xdr:cNvSpPr>
      </xdr:nvSpPr>
      <xdr:spPr>
        <a:xfrm>
          <a:off x="500062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537</xdr:row>
      <xdr:rowOff>0</xdr:rowOff>
    </xdr:from>
    <xdr:ext cx="76200" cy="200025"/>
    <xdr:sp>
      <xdr:nvSpPr>
        <xdr:cNvPr id="185" name="TextBox 520"/>
        <xdr:cNvSpPr txBox="1">
          <a:spLocks noChangeArrowheads="1"/>
        </xdr:cNvSpPr>
      </xdr:nvSpPr>
      <xdr:spPr>
        <a:xfrm>
          <a:off x="500062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537</xdr:row>
      <xdr:rowOff>0</xdr:rowOff>
    </xdr:from>
    <xdr:ext cx="76200" cy="200025"/>
    <xdr:sp>
      <xdr:nvSpPr>
        <xdr:cNvPr id="186" name="TextBox 521"/>
        <xdr:cNvSpPr txBox="1">
          <a:spLocks noChangeArrowheads="1"/>
        </xdr:cNvSpPr>
      </xdr:nvSpPr>
      <xdr:spPr>
        <a:xfrm>
          <a:off x="500062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537</xdr:row>
      <xdr:rowOff>0</xdr:rowOff>
    </xdr:from>
    <xdr:ext cx="76200" cy="200025"/>
    <xdr:sp>
      <xdr:nvSpPr>
        <xdr:cNvPr id="187" name="TextBox 522"/>
        <xdr:cNvSpPr txBox="1">
          <a:spLocks noChangeArrowheads="1"/>
        </xdr:cNvSpPr>
      </xdr:nvSpPr>
      <xdr:spPr>
        <a:xfrm>
          <a:off x="500062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537</xdr:row>
      <xdr:rowOff>0</xdr:rowOff>
    </xdr:from>
    <xdr:ext cx="76200" cy="200025"/>
    <xdr:sp>
      <xdr:nvSpPr>
        <xdr:cNvPr id="188" name="TextBox 523"/>
        <xdr:cNvSpPr txBox="1">
          <a:spLocks noChangeArrowheads="1"/>
        </xdr:cNvSpPr>
      </xdr:nvSpPr>
      <xdr:spPr>
        <a:xfrm>
          <a:off x="500062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189" name="TextBox 524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190" name="TextBox 525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191" name="TextBox 526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192" name="TextBox 527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193" name="TextBox 528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194" name="TextBox 529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537</xdr:row>
      <xdr:rowOff>0</xdr:rowOff>
    </xdr:from>
    <xdr:ext cx="76200" cy="200025"/>
    <xdr:sp>
      <xdr:nvSpPr>
        <xdr:cNvPr id="195" name="TextBox 530"/>
        <xdr:cNvSpPr txBox="1">
          <a:spLocks noChangeArrowheads="1"/>
        </xdr:cNvSpPr>
      </xdr:nvSpPr>
      <xdr:spPr>
        <a:xfrm>
          <a:off x="8610600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537</xdr:row>
      <xdr:rowOff>0</xdr:rowOff>
    </xdr:from>
    <xdr:ext cx="76200" cy="200025"/>
    <xdr:sp>
      <xdr:nvSpPr>
        <xdr:cNvPr id="196" name="TextBox 531"/>
        <xdr:cNvSpPr txBox="1">
          <a:spLocks noChangeArrowheads="1"/>
        </xdr:cNvSpPr>
      </xdr:nvSpPr>
      <xdr:spPr>
        <a:xfrm>
          <a:off x="8610600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537</xdr:row>
      <xdr:rowOff>0</xdr:rowOff>
    </xdr:from>
    <xdr:ext cx="76200" cy="200025"/>
    <xdr:sp>
      <xdr:nvSpPr>
        <xdr:cNvPr id="197" name="TextBox 532"/>
        <xdr:cNvSpPr txBox="1">
          <a:spLocks noChangeArrowheads="1"/>
        </xdr:cNvSpPr>
      </xdr:nvSpPr>
      <xdr:spPr>
        <a:xfrm>
          <a:off x="8610600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537</xdr:row>
      <xdr:rowOff>0</xdr:rowOff>
    </xdr:from>
    <xdr:ext cx="76200" cy="200025"/>
    <xdr:sp>
      <xdr:nvSpPr>
        <xdr:cNvPr id="198" name="TextBox 533"/>
        <xdr:cNvSpPr txBox="1">
          <a:spLocks noChangeArrowheads="1"/>
        </xdr:cNvSpPr>
      </xdr:nvSpPr>
      <xdr:spPr>
        <a:xfrm>
          <a:off x="8610600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537</xdr:row>
      <xdr:rowOff>0</xdr:rowOff>
    </xdr:from>
    <xdr:ext cx="76200" cy="200025"/>
    <xdr:sp>
      <xdr:nvSpPr>
        <xdr:cNvPr id="199" name="TextBox 534"/>
        <xdr:cNvSpPr txBox="1">
          <a:spLocks noChangeArrowheads="1"/>
        </xdr:cNvSpPr>
      </xdr:nvSpPr>
      <xdr:spPr>
        <a:xfrm>
          <a:off x="8610600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537</xdr:row>
      <xdr:rowOff>0</xdr:rowOff>
    </xdr:from>
    <xdr:ext cx="76200" cy="200025"/>
    <xdr:sp>
      <xdr:nvSpPr>
        <xdr:cNvPr id="200" name="TextBox 535"/>
        <xdr:cNvSpPr txBox="1">
          <a:spLocks noChangeArrowheads="1"/>
        </xdr:cNvSpPr>
      </xdr:nvSpPr>
      <xdr:spPr>
        <a:xfrm>
          <a:off x="8610600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540</xdr:row>
      <xdr:rowOff>0</xdr:rowOff>
    </xdr:from>
    <xdr:ext cx="76200" cy="200025"/>
    <xdr:sp>
      <xdr:nvSpPr>
        <xdr:cNvPr id="201" name="TextBox 536"/>
        <xdr:cNvSpPr txBox="1">
          <a:spLocks noChangeArrowheads="1"/>
        </xdr:cNvSpPr>
      </xdr:nvSpPr>
      <xdr:spPr>
        <a:xfrm>
          <a:off x="8801100" y="1543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539</xdr:row>
      <xdr:rowOff>0</xdr:rowOff>
    </xdr:from>
    <xdr:ext cx="76200" cy="200025"/>
    <xdr:sp>
      <xdr:nvSpPr>
        <xdr:cNvPr id="202" name="TextBox 537"/>
        <xdr:cNvSpPr txBox="1">
          <a:spLocks noChangeArrowheads="1"/>
        </xdr:cNvSpPr>
      </xdr:nvSpPr>
      <xdr:spPr>
        <a:xfrm>
          <a:off x="2095500" y="1540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76200" cy="200025"/>
    <xdr:sp>
      <xdr:nvSpPr>
        <xdr:cNvPr id="203" name="TextBox 538"/>
        <xdr:cNvSpPr txBox="1">
          <a:spLocks noChangeArrowheads="1"/>
        </xdr:cNvSpPr>
      </xdr:nvSpPr>
      <xdr:spPr>
        <a:xfrm>
          <a:off x="500062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539</xdr:row>
      <xdr:rowOff>0</xdr:rowOff>
    </xdr:from>
    <xdr:ext cx="76200" cy="200025"/>
    <xdr:sp>
      <xdr:nvSpPr>
        <xdr:cNvPr id="204" name="TextBox 539"/>
        <xdr:cNvSpPr txBox="1">
          <a:spLocks noChangeArrowheads="1"/>
        </xdr:cNvSpPr>
      </xdr:nvSpPr>
      <xdr:spPr>
        <a:xfrm>
          <a:off x="2171700" y="1540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539</xdr:row>
      <xdr:rowOff>0</xdr:rowOff>
    </xdr:from>
    <xdr:ext cx="76200" cy="200025"/>
    <xdr:sp>
      <xdr:nvSpPr>
        <xdr:cNvPr id="205" name="TextBox 540"/>
        <xdr:cNvSpPr txBox="1">
          <a:spLocks noChangeArrowheads="1"/>
        </xdr:cNvSpPr>
      </xdr:nvSpPr>
      <xdr:spPr>
        <a:xfrm>
          <a:off x="1905000" y="1540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539</xdr:row>
      <xdr:rowOff>0</xdr:rowOff>
    </xdr:from>
    <xdr:ext cx="76200" cy="200025"/>
    <xdr:sp>
      <xdr:nvSpPr>
        <xdr:cNvPr id="206" name="TextBox 541"/>
        <xdr:cNvSpPr txBox="1">
          <a:spLocks noChangeArrowheads="1"/>
        </xdr:cNvSpPr>
      </xdr:nvSpPr>
      <xdr:spPr>
        <a:xfrm>
          <a:off x="2095500" y="1540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539</xdr:row>
      <xdr:rowOff>0</xdr:rowOff>
    </xdr:from>
    <xdr:ext cx="76200" cy="200025"/>
    <xdr:sp>
      <xdr:nvSpPr>
        <xdr:cNvPr id="207" name="TextBox 542"/>
        <xdr:cNvSpPr txBox="1">
          <a:spLocks noChangeArrowheads="1"/>
        </xdr:cNvSpPr>
      </xdr:nvSpPr>
      <xdr:spPr>
        <a:xfrm>
          <a:off x="2543175" y="1540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76200" cy="200025"/>
    <xdr:sp>
      <xdr:nvSpPr>
        <xdr:cNvPr id="208" name="TextBox 543"/>
        <xdr:cNvSpPr txBox="1">
          <a:spLocks noChangeArrowheads="1"/>
        </xdr:cNvSpPr>
      </xdr:nvSpPr>
      <xdr:spPr>
        <a:xfrm>
          <a:off x="500062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76200" cy="200025"/>
    <xdr:sp>
      <xdr:nvSpPr>
        <xdr:cNvPr id="209" name="TextBox 544"/>
        <xdr:cNvSpPr txBox="1">
          <a:spLocks noChangeArrowheads="1"/>
        </xdr:cNvSpPr>
      </xdr:nvSpPr>
      <xdr:spPr>
        <a:xfrm>
          <a:off x="500062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76200" cy="200025"/>
    <xdr:sp>
      <xdr:nvSpPr>
        <xdr:cNvPr id="210" name="TextBox 545"/>
        <xdr:cNvSpPr txBox="1">
          <a:spLocks noChangeArrowheads="1"/>
        </xdr:cNvSpPr>
      </xdr:nvSpPr>
      <xdr:spPr>
        <a:xfrm>
          <a:off x="500062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76200" cy="200025"/>
    <xdr:sp>
      <xdr:nvSpPr>
        <xdr:cNvPr id="211" name="TextBox 546"/>
        <xdr:cNvSpPr txBox="1">
          <a:spLocks noChangeArrowheads="1"/>
        </xdr:cNvSpPr>
      </xdr:nvSpPr>
      <xdr:spPr>
        <a:xfrm>
          <a:off x="500062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76200" cy="200025"/>
    <xdr:sp>
      <xdr:nvSpPr>
        <xdr:cNvPr id="212" name="TextBox 547"/>
        <xdr:cNvSpPr txBox="1">
          <a:spLocks noChangeArrowheads="1"/>
        </xdr:cNvSpPr>
      </xdr:nvSpPr>
      <xdr:spPr>
        <a:xfrm>
          <a:off x="500062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213" name="TextBox 548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214" name="TextBox 549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215" name="TextBox 550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216" name="TextBox 551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217" name="TextBox 552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218" name="TextBox 553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545</xdr:row>
      <xdr:rowOff>0</xdr:rowOff>
    </xdr:from>
    <xdr:ext cx="76200" cy="200025"/>
    <xdr:sp>
      <xdr:nvSpPr>
        <xdr:cNvPr id="219" name="TextBox 554"/>
        <xdr:cNvSpPr txBox="1">
          <a:spLocks noChangeArrowheads="1"/>
        </xdr:cNvSpPr>
      </xdr:nvSpPr>
      <xdr:spPr>
        <a:xfrm>
          <a:off x="8610600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545</xdr:row>
      <xdr:rowOff>0</xdr:rowOff>
    </xdr:from>
    <xdr:ext cx="76200" cy="200025"/>
    <xdr:sp>
      <xdr:nvSpPr>
        <xdr:cNvPr id="220" name="TextBox 555"/>
        <xdr:cNvSpPr txBox="1">
          <a:spLocks noChangeArrowheads="1"/>
        </xdr:cNvSpPr>
      </xdr:nvSpPr>
      <xdr:spPr>
        <a:xfrm>
          <a:off x="8610600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545</xdr:row>
      <xdr:rowOff>0</xdr:rowOff>
    </xdr:from>
    <xdr:ext cx="76200" cy="200025"/>
    <xdr:sp>
      <xdr:nvSpPr>
        <xdr:cNvPr id="221" name="TextBox 556"/>
        <xdr:cNvSpPr txBox="1">
          <a:spLocks noChangeArrowheads="1"/>
        </xdr:cNvSpPr>
      </xdr:nvSpPr>
      <xdr:spPr>
        <a:xfrm>
          <a:off x="8610600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545</xdr:row>
      <xdr:rowOff>0</xdr:rowOff>
    </xdr:from>
    <xdr:ext cx="76200" cy="200025"/>
    <xdr:sp>
      <xdr:nvSpPr>
        <xdr:cNvPr id="222" name="TextBox 557"/>
        <xdr:cNvSpPr txBox="1">
          <a:spLocks noChangeArrowheads="1"/>
        </xdr:cNvSpPr>
      </xdr:nvSpPr>
      <xdr:spPr>
        <a:xfrm>
          <a:off x="8610600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545</xdr:row>
      <xdr:rowOff>0</xdr:rowOff>
    </xdr:from>
    <xdr:ext cx="76200" cy="200025"/>
    <xdr:sp>
      <xdr:nvSpPr>
        <xdr:cNvPr id="223" name="TextBox 558"/>
        <xdr:cNvSpPr txBox="1">
          <a:spLocks noChangeArrowheads="1"/>
        </xdr:cNvSpPr>
      </xdr:nvSpPr>
      <xdr:spPr>
        <a:xfrm>
          <a:off x="8610600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545</xdr:row>
      <xdr:rowOff>0</xdr:rowOff>
    </xdr:from>
    <xdr:ext cx="76200" cy="200025"/>
    <xdr:sp>
      <xdr:nvSpPr>
        <xdr:cNvPr id="224" name="TextBox 559"/>
        <xdr:cNvSpPr txBox="1">
          <a:spLocks noChangeArrowheads="1"/>
        </xdr:cNvSpPr>
      </xdr:nvSpPr>
      <xdr:spPr>
        <a:xfrm>
          <a:off x="8610600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548</xdr:row>
      <xdr:rowOff>0</xdr:rowOff>
    </xdr:from>
    <xdr:ext cx="76200" cy="200025"/>
    <xdr:sp>
      <xdr:nvSpPr>
        <xdr:cNvPr id="225" name="TextBox 560"/>
        <xdr:cNvSpPr txBox="1">
          <a:spLocks noChangeArrowheads="1"/>
        </xdr:cNvSpPr>
      </xdr:nvSpPr>
      <xdr:spPr>
        <a:xfrm>
          <a:off x="8801100" y="1562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547</xdr:row>
      <xdr:rowOff>0</xdr:rowOff>
    </xdr:from>
    <xdr:ext cx="76200" cy="200025"/>
    <xdr:sp>
      <xdr:nvSpPr>
        <xdr:cNvPr id="226" name="TextBox 561"/>
        <xdr:cNvSpPr txBox="1">
          <a:spLocks noChangeArrowheads="1"/>
        </xdr:cNvSpPr>
      </xdr:nvSpPr>
      <xdr:spPr>
        <a:xfrm>
          <a:off x="2095500" y="1560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553</xdr:row>
      <xdr:rowOff>0</xdr:rowOff>
    </xdr:from>
    <xdr:ext cx="76200" cy="200025"/>
    <xdr:sp>
      <xdr:nvSpPr>
        <xdr:cNvPr id="227" name="TextBox 562"/>
        <xdr:cNvSpPr txBox="1">
          <a:spLocks noChangeArrowheads="1"/>
        </xdr:cNvSpPr>
      </xdr:nvSpPr>
      <xdr:spPr>
        <a:xfrm>
          <a:off x="500062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547</xdr:row>
      <xdr:rowOff>0</xdr:rowOff>
    </xdr:from>
    <xdr:ext cx="76200" cy="200025"/>
    <xdr:sp>
      <xdr:nvSpPr>
        <xdr:cNvPr id="228" name="TextBox 563"/>
        <xdr:cNvSpPr txBox="1">
          <a:spLocks noChangeArrowheads="1"/>
        </xdr:cNvSpPr>
      </xdr:nvSpPr>
      <xdr:spPr>
        <a:xfrm>
          <a:off x="2171700" y="1560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547</xdr:row>
      <xdr:rowOff>0</xdr:rowOff>
    </xdr:from>
    <xdr:ext cx="76200" cy="200025"/>
    <xdr:sp>
      <xdr:nvSpPr>
        <xdr:cNvPr id="229" name="TextBox 564"/>
        <xdr:cNvSpPr txBox="1">
          <a:spLocks noChangeArrowheads="1"/>
        </xdr:cNvSpPr>
      </xdr:nvSpPr>
      <xdr:spPr>
        <a:xfrm>
          <a:off x="1905000" y="1560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547</xdr:row>
      <xdr:rowOff>0</xdr:rowOff>
    </xdr:from>
    <xdr:ext cx="76200" cy="200025"/>
    <xdr:sp>
      <xdr:nvSpPr>
        <xdr:cNvPr id="230" name="TextBox 565"/>
        <xdr:cNvSpPr txBox="1">
          <a:spLocks noChangeArrowheads="1"/>
        </xdr:cNvSpPr>
      </xdr:nvSpPr>
      <xdr:spPr>
        <a:xfrm>
          <a:off x="2095500" y="1560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547</xdr:row>
      <xdr:rowOff>0</xdr:rowOff>
    </xdr:from>
    <xdr:ext cx="76200" cy="200025"/>
    <xdr:sp>
      <xdr:nvSpPr>
        <xdr:cNvPr id="231" name="TextBox 566"/>
        <xdr:cNvSpPr txBox="1">
          <a:spLocks noChangeArrowheads="1"/>
        </xdr:cNvSpPr>
      </xdr:nvSpPr>
      <xdr:spPr>
        <a:xfrm>
          <a:off x="2543175" y="1560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553</xdr:row>
      <xdr:rowOff>0</xdr:rowOff>
    </xdr:from>
    <xdr:ext cx="76200" cy="200025"/>
    <xdr:sp>
      <xdr:nvSpPr>
        <xdr:cNvPr id="232" name="TextBox 567"/>
        <xdr:cNvSpPr txBox="1">
          <a:spLocks noChangeArrowheads="1"/>
        </xdr:cNvSpPr>
      </xdr:nvSpPr>
      <xdr:spPr>
        <a:xfrm>
          <a:off x="500062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553</xdr:row>
      <xdr:rowOff>0</xdr:rowOff>
    </xdr:from>
    <xdr:ext cx="76200" cy="200025"/>
    <xdr:sp>
      <xdr:nvSpPr>
        <xdr:cNvPr id="233" name="TextBox 568"/>
        <xdr:cNvSpPr txBox="1">
          <a:spLocks noChangeArrowheads="1"/>
        </xdr:cNvSpPr>
      </xdr:nvSpPr>
      <xdr:spPr>
        <a:xfrm>
          <a:off x="500062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553</xdr:row>
      <xdr:rowOff>0</xdr:rowOff>
    </xdr:from>
    <xdr:ext cx="76200" cy="200025"/>
    <xdr:sp>
      <xdr:nvSpPr>
        <xdr:cNvPr id="234" name="TextBox 569"/>
        <xdr:cNvSpPr txBox="1">
          <a:spLocks noChangeArrowheads="1"/>
        </xdr:cNvSpPr>
      </xdr:nvSpPr>
      <xdr:spPr>
        <a:xfrm>
          <a:off x="500062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553</xdr:row>
      <xdr:rowOff>0</xdr:rowOff>
    </xdr:from>
    <xdr:ext cx="76200" cy="200025"/>
    <xdr:sp>
      <xdr:nvSpPr>
        <xdr:cNvPr id="235" name="TextBox 570"/>
        <xdr:cNvSpPr txBox="1">
          <a:spLocks noChangeArrowheads="1"/>
        </xdr:cNvSpPr>
      </xdr:nvSpPr>
      <xdr:spPr>
        <a:xfrm>
          <a:off x="500062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553</xdr:row>
      <xdr:rowOff>0</xdr:rowOff>
    </xdr:from>
    <xdr:ext cx="76200" cy="200025"/>
    <xdr:sp>
      <xdr:nvSpPr>
        <xdr:cNvPr id="236" name="TextBox 571"/>
        <xdr:cNvSpPr txBox="1">
          <a:spLocks noChangeArrowheads="1"/>
        </xdr:cNvSpPr>
      </xdr:nvSpPr>
      <xdr:spPr>
        <a:xfrm>
          <a:off x="500062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237" name="TextBox 572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238" name="TextBox 573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239" name="TextBox 574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240" name="TextBox 575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241" name="TextBox 576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242" name="TextBox 577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553</xdr:row>
      <xdr:rowOff>0</xdr:rowOff>
    </xdr:from>
    <xdr:ext cx="76200" cy="200025"/>
    <xdr:sp>
      <xdr:nvSpPr>
        <xdr:cNvPr id="243" name="TextBox 578"/>
        <xdr:cNvSpPr txBox="1">
          <a:spLocks noChangeArrowheads="1"/>
        </xdr:cNvSpPr>
      </xdr:nvSpPr>
      <xdr:spPr>
        <a:xfrm>
          <a:off x="8610600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553</xdr:row>
      <xdr:rowOff>0</xdr:rowOff>
    </xdr:from>
    <xdr:ext cx="76200" cy="200025"/>
    <xdr:sp>
      <xdr:nvSpPr>
        <xdr:cNvPr id="244" name="TextBox 579"/>
        <xdr:cNvSpPr txBox="1">
          <a:spLocks noChangeArrowheads="1"/>
        </xdr:cNvSpPr>
      </xdr:nvSpPr>
      <xdr:spPr>
        <a:xfrm>
          <a:off x="8610600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553</xdr:row>
      <xdr:rowOff>0</xdr:rowOff>
    </xdr:from>
    <xdr:ext cx="76200" cy="200025"/>
    <xdr:sp>
      <xdr:nvSpPr>
        <xdr:cNvPr id="245" name="TextBox 580"/>
        <xdr:cNvSpPr txBox="1">
          <a:spLocks noChangeArrowheads="1"/>
        </xdr:cNvSpPr>
      </xdr:nvSpPr>
      <xdr:spPr>
        <a:xfrm>
          <a:off x="8610600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553</xdr:row>
      <xdr:rowOff>0</xdr:rowOff>
    </xdr:from>
    <xdr:ext cx="76200" cy="200025"/>
    <xdr:sp>
      <xdr:nvSpPr>
        <xdr:cNvPr id="246" name="TextBox 581"/>
        <xdr:cNvSpPr txBox="1">
          <a:spLocks noChangeArrowheads="1"/>
        </xdr:cNvSpPr>
      </xdr:nvSpPr>
      <xdr:spPr>
        <a:xfrm>
          <a:off x="8610600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553</xdr:row>
      <xdr:rowOff>0</xdr:rowOff>
    </xdr:from>
    <xdr:ext cx="76200" cy="200025"/>
    <xdr:sp>
      <xdr:nvSpPr>
        <xdr:cNvPr id="247" name="TextBox 582"/>
        <xdr:cNvSpPr txBox="1">
          <a:spLocks noChangeArrowheads="1"/>
        </xdr:cNvSpPr>
      </xdr:nvSpPr>
      <xdr:spPr>
        <a:xfrm>
          <a:off x="8610600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553</xdr:row>
      <xdr:rowOff>0</xdr:rowOff>
    </xdr:from>
    <xdr:ext cx="76200" cy="200025"/>
    <xdr:sp>
      <xdr:nvSpPr>
        <xdr:cNvPr id="248" name="TextBox 583"/>
        <xdr:cNvSpPr txBox="1">
          <a:spLocks noChangeArrowheads="1"/>
        </xdr:cNvSpPr>
      </xdr:nvSpPr>
      <xdr:spPr>
        <a:xfrm>
          <a:off x="8610600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556</xdr:row>
      <xdr:rowOff>0</xdr:rowOff>
    </xdr:from>
    <xdr:ext cx="76200" cy="200025"/>
    <xdr:sp>
      <xdr:nvSpPr>
        <xdr:cNvPr id="249" name="TextBox 584"/>
        <xdr:cNvSpPr txBox="1">
          <a:spLocks noChangeArrowheads="1"/>
        </xdr:cNvSpPr>
      </xdr:nvSpPr>
      <xdr:spPr>
        <a:xfrm>
          <a:off x="8801100" y="1581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555</xdr:row>
      <xdr:rowOff>0</xdr:rowOff>
    </xdr:from>
    <xdr:ext cx="76200" cy="200025"/>
    <xdr:sp>
      <xdr:nvSpPr>
        <xdr:cNvPr id="250" name="TextBox 585"/>
        <xdr:cNvSpPr txBox="1">
          <a:spLocks noChangeArrowheads="1"/>
        </xdr:cNvSpPr>
      </xdr:nvSpPr>
      <xdr:spPr>
        <a:xfrm>
          <a:off x="2095500" y="1579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561</xdr:row>
      <xdr:rowOff>0</xdr:rowOff>
    </xdr:from>
    <xdr:ext cx="76200" cy="200025"/>
    <xdr:sp>
      <xdr:nvSpPr>
        <xdr:cNvPr id="251" name="TextBox 586"/>
        <xdr:cNvSpPr txBox="1">
          <a:spLocks noChangeArrowheads="1"/>
        </xdr:cNvSpPr>
      </xdr:nvSpPr>
      <xdr:spPr>
        <a:xfrm>
          <a:off x="500062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555</xdr:row>
      <xdr:rowOff>0</xdr:rowOff>
    </xdr:from>
    <xdr:ext cx="76200" cy="200025"/>
    <xdr:sp>
      <xdr:nvSpPr>
        <xdr:cNvPr id="252" name="TextBox 587"/>
        <xdr:cNvSpPr txBox="1">
          <a:spLocks noChangeArrowheads="1"/>
        </xdr:cNvSpPr>
      </xdr:nvSpPr>
      <xdr:spPr>
        <a:xfrm>
          <a:off x="2171700" y="1579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555</xdr:row>
      <xdr:rowOff>0</xdr:rowOff>
    </xdr:from>
    <xdr:ext cx="76200" cy="200025"/>
    <xdr:sp>
      <xdr:nvSpPr>
        <xdr:cNvPr id="253" name="TextBox 588"/>
        <xdr:cNvSpPr txBox="1">
          <a:spLocks noChangeArrowheads="1"/>
        </xdr:cNvSpPr>
      </xdr:nvSpPr>
      <xdr:spPr>
        <a:xfrm>
          <a:off x="1905000" y="1579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555</xdr:row>
      <xdr:rowOff>0</xdr:rowOff>
    </xdr:from>
    <xdr:ext cx="76200" cy="200025"/>
    <xdr:sp>
      <xdr:nvSpPr>
        <xdr:cNvPr id="254" name="TextBox 589"/>
        <xdr:cNvSpPr txBox="1">
          <a:spLocks noChangeArrowheads="1"/>
        </xdr:cNvSpPr>
      </xdr:nvSpPr>
      <xdr:spPr>
        <a:xfrm>
          <a:off x="2095500" y="1579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555</xdr:row>
      <xdr:rowOff>0</xdr:rowOff>
    </xdr:from>
    <xdr:ext cx="76200" cy="200025"/>
    <xdr:sp>
      <xdr:nvSpPr>
        <xdr:cNvPr id="255" name="TextBox 590"/>
        <xdr:cNvSpPr txBox="1">
          <a:spLocks noChangeArrowheads="1"/>
        </xdr:cNvSpPr>
      </xdr:nvSpPr>
      <xdr:spPr>
        <a:xfrm>
          <a:off x="2543175" y="1579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561</xdr:row>
      <xdr:rowOff>0</xdr:rowOff>
    </xdr:from>
    <xdr:ext cx="76200" cy="200025"/>
    <xdr:sp>
      <xdr:nvSpPr>
        <xdr:cNvPr id="256" name="TextBox 591"/>
        <xdr:cNvSpPr txBox="1">
          <a:spLocks noChangeArrowheads="1"/>
        </xdr:cNvSpPr>
      </xdr:nvSpPr>
      <xdr:spPr>
        <a:xfrm>
          <a:off x="500062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561</xdr:row>
      <xdr:rowOff>0</xdr:rowOff>
    </xdr:from>
    <xdr:ext cx="76200" cy="200025"/>
    <xdr:sp>
      <xdr:nvSpPr>
        <xdr:cNvPr id="257" name="TextBox 592"/>
        <xdr:cNvSpPr txBox="1">
          <a:spLocks noChangeArrowheads="1"/>
        </xdr:cNvSpPr>
      </xdr:nvSpPr>
      <xdr:spPr>
        <a:xfrm>
          <a:off x="500062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561</xdr:row>
      <xdr:rowOff>0</xdr:rowOff>
    </xdr:from>
    <xdr:ext cx="76200" cy="200025"/>
    <xdr:sp>
      <xdr:nvSpPr>
        <xdr:cNvPr id="258" name="TextBox 593"/>
        <xdr:cNvSpPr txBox="1">
          <a:spLocks noChangeArrowheads="1"/>
        </xdr:cNvSpPr>
      </xdr:nvSpPr>
      <xdr:spPr>
        <a:xfrm>
          <a:off x="500062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561</xdr:row>
      <xdr:rowOff>0</xdr:rowOff>
    </xdr:from>
    <xdr:ext cx="76200" cy="200025"/>
    <xdr:sp>
      <xdr:nvSpPr>
        <xdr:cNvPr id="259" name="TextBox 594"/>
        <xdr:cNvSpPr txBox="1">
          <a:spLocks noChangeArrowheads="1"/>
        </xdr:cNvSpPr>
      </xdr:nvSpPr>
      <xdr:spPr>
        <a:xfrm>
          <a:off x="500062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561</xdr:row>
      <xdr:rowOff>0</xdr:rowOff>
    </xdr:from>
    <xdr:ext cx="76200" cy="200025"/>
    <xdr:sp>
      <xdr:nvSpPr>
        <xdr:cNvPr id="260" name="TextBox 595"/>
        <xdr:cNvSpPr txBox="1">
          <a:spLocks noChangeArrowheads="1"/>
        </xdr:cNvSpPr>
      </xdr:nvSpPr>
      <xdr:spPr>
        <a:xfrm>
          <a:off x="500062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261" name="TextBox 596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262" name="TextBox 597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263" name="TextBox 598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264" name="TextBox 599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265" name="TextBox 600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266" name="TextBox 601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561</xdr:row>
      <xdr:rowOff>0</xdr:rowOff>
    </xdr:from>
    <xdr:ext cx="76200" cy="200025"/>
    <xdr:sp>
      <xdr:nvSpPr>
        <xdr:cNvPr id="267" name="TextBox 602"/>
        <xdr:cNvSpPr txBox="1">
          <a:spLocks noChangeArrowheads="1"/>
        </xdr:cNvSpPr>
      </xdr:nvSpPr>
      <xdr:spPr>
        <a:xfrm>
          <a:off x="8610600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561</xdr:row>
      <xdr:rowOff>0</xdr:rowOff>
    </xdr:from>
    <xdr:ext cx="76200" cy="200025"/>
    <xdr:sp>
      <xdr:nvSpPr>
        <xdr:cNvPr id="268" name="TextBox 603"/>
        <xdr:cNvSpPr txBox="1">
          <a:spLocks noChangeArrowheads="1"/>
        </xdr:cNvSpPr>
      </xdr:nvSpPr>
      <xdr:spPr>
        <a:xfrm>
          <a:off x="8610600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561</xdr:row>
      <xdr:rowOff>0</xdr:rowOff>
    </xdr:from>
    <xdr:ext cx="76200" cy="200025"/>
    <xdr:sp>
      <xdr:nvSpPr>
        <xdr:cNvPr id="269" name="TextBox 604"/>
        <xdr:cNvSpPr txBox="1">
          <a:spLocks noChangeArrowheads="1"/>
        </xdr:cNvSpPr>
      </xdr:nvSpPr>
      <xdr:spPr>
        <a:xfrm>
          <a:off x="8610600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561</xdr:row>
      <xdr:rowOff>0</xdr:rowOff>
    </xdr:from>
    <xdr:ext cx="76200" cy="200025"/>
    <xdr:sp>
      <xdr:nvSpPr>
        <xdr:cNvPr id="270" name="TextBox 605"/>
        <xdr:cNvSpPr txBox="1">
          <a:spLocks noChangeArrowheads="1"/>
        </xdr:cNvSpPr>
      </xdr:nvSpPr>
      <xdr:spPr>
        <a:xfrm>
          <a:off x="8610600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561</xdr:row>
      <xdr:rowOff>0</xdr:rowOff>
    </xdr:from>
    <xdr:ext cx="76200" cy="200025"/>
    <xdr:sp>
      <xdr:nvSpPr>
        <xdr:cNvPr id="271" name="TextBox 606"/>
        <xdr:cNvSpPr txBox="1">
          <a:spLocks noChangeArrowheads="1"/>
        </xdr:cNvSpPr>
      </xdr:nvSpPr>
      <xdr:spPr>
        <a:xfrm>
          <a:off x="8610600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561</xdr:row>
      <xdr:rowOff>0</xdr:rowOff>
    </xdr:from>
    <xdr:ext cx="76200" cy="200025"/>
    <xdr:sp>
      <xdr:nvSpPr>
        <xdr:cNvPr id="272" name="TextBox 607"/>
        <xdr:cNvSpPr txBox="1">
          <a:spLocks noChangeArrowheads="1"/>
        </xdr:cNvSpPr>
      </xdr:nvSpPr>
      <xdr:spPr>
        <a:xfrm>
          <a:off x="8610600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564</xdr:row>
      <xdr:rowOff>0</xdr:rowOff>
    </xdr:from>
    <xdr:ext cx="76200" cy="200025"/>
    <xdr:sp>
      <xdr:nvSpPr>
        <xdr:cNvPr id="273" name="TextBox 608"/>
        <xdr:cNvSpPr txBox="1">
          <a:spLocks noChangeArrowheads="1"/>
        </xdr:cNvSpPr>
      </xdr:nvSpPr>
      <xdr:spPr>
        <a:xfrm>
          <a:off x="8801100" y="16017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563</xdr:row>
      <xdr:rowOff>0</xdr:rowOff>
    </xdr:from>
    <xdr:ext cx="76200" cy="200025"/>
    <xdr:sp>
      <xdr:nvSpPr>
        <xdr:cNvPr id="274" name="TextBox 609"/>
        <xdr:cNvSpPr txBox="1">
          <a:spLocks noChangeArrowheads="1"/>
        </xdr:cNvSpPr>
      </xdr:nvSpPr>
      <xdr:spPr>
        <a:xfrm>
          <a:off x="2095500" y="1597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571</xdr:row>
      <xdr:rowOff>0</xdr:rowOff>
    </xdr:from>
    <xdr:ext cx="76200" cy="200025"/>
    <xdr:sp>
      <xdr:nvSpPr>
        <xdr:cNvPr id="275" name="TextBox 610"/>
        <xdr:cNvSpPr txBox="1">
          <a:spLocks noChangeArrowheads="1"/>
        </xdr:cNvSpPr>
      </xdr:nvSpPr>
      <xdr:spPr>
        <a:xfrm>
          <a:off x="500062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563</xdr:row>
      <xdr:rowOff>0</xdr:rowOff>
    </xdr:from>
    <xdr:ext cx="76200" cy="200025"/>
    <xdr:sp>
      <xdr:nvSpPr>
        <xdr:cNvPr id="276" name="TextBox 611"/>
        <xdr:cNvSpPr txBox="1">
          <a:spLocks noChangeArrowheads="1"/>
        </xdr:cNvSpPr>
      </xdr:nvSpPr>
      <xdr:spPr>
        <a:xfrm>
          <a:off x="2171700" y="1597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563</xdr:row>
      <xdr:rowOff>0</xdr:rowOff>
    </xdr:from>
    <xdr:ext cx="76200" cy="200025"/>
    <xdr:sp>
      <xdr:nvSpPr>
        <xdr:cNvPr id="277" name="TextBox 612"/>
        <xdr:cNvSpPr txBox="1">
          <a:spLocks noChangeArrowheads="1"/>
        </xdr:cNvSpPr>
      </xdr:nvSpPr>
      <xdr:spPr>
        <a:xfrm>
          <a:off x="1905000" y="1597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563</xdr:row>
      <xdr:rowOff>0</xdr:rowOff>
    </xdr:from>
    <xdr:ext cx="76200" cy="200025"/>
    <xdr:sp>
      <xdr:nvSpPr>
        <xdr:cNvPr id="278" name="TextBox 613"/>
        <xdr:cNvSpPr txBox="1">
          <a:spLocks noChangeArrowheads="1"/>
        </xdr:cNvSpPr>
      </xdr:nvSpPr>
      <xdr:spPr>
        <a:xfrm>
          <a:off x="2095500" y="1597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563</xdr:row>
      <xdr:rowOff>0</xdr:rowOff>
    </xdr:from>
    <xdr:ext cx="76200" cy="200025"/>
    <xdr:sp>
      <xdr:nvSpPr>
        <xdr:cNvPr id="279" name="TextBox 614"/>
        <xdr:cNvSpPr txBox="1">
          <a:spLocks noChangeArrowheads="1"/>
        </xdr:cNvSpPr>
      </xdr:nvSpPr>
      <xdr:spPr>
        <a:xfrm>
          <a:off x="2543175" y="1597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571</xdr:row>
      <xdr:rowOff>0</xdr:rowOff>
    </xdr:from>
    <xdr:ext cx="76200" cy="200025"/>
    <xdr:sp>
      <xdr:nvSpPr>
        <xdr:cNvPr id="280" name="TextBox 615"/>
        <xdr:cNvSpPr txBox="1">
          <a:spLocks noChangeArrowheads="1"/>
        </xdr:cNvSpPr>
      </xdr:nvSpPr>
      <xdr:spPr>
        <a:xfrm>
          <a:off x="500062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571</xdr:row>
      <xdr:rowOff>0</xdr:rowOff>
    </xdr:from>
    <xdr:ext cx="76200" cy="200025"/>
    <xdr:sp>
      <xdr:nvSpPr>
        <xdr:cNvPr id="281" name="TextBox 616"/>
        <xdr:cNvSpPr txBox="1">
          <a:spLocks noChangeArrowheads="1"/>
        </xdr:cNvSpPr>
      </xdr:nvSpPr>
      <xdr:spPr>
        <a:xfrm>
          <a:off x="500062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571</xdr:row>
      <xdr:rowOff>0</xdr:rowOff>
    </xdr:from>
    <xdr:ext cx="76200" cy="200025"/>
    <xdr:sp>
      <xdr:nvSpPr>
        <xdr:cNvPr id="282" name="TextBox 617"/>
        <xdr:cNvSpPr txBox="1">
          <a:spLocks noChangeArrowheads="1"/>
        </xdr:cNvSpPr>
      </xdr:nvSpPr>
      <xdr:spPr>
        <a:xfrm>
          <a:off x="500062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571</xdr:row>
      <xdr:rowOff>0</xdr:rowOff>
    </xdr:from>
    <xdr:ext cx="76200" cy="200025"/>
    <xdr:sp>
      <xdr:nvSpPr>
        <xdr:cNvPr id="283" name="TextBox 618"/>
        <xdr:cNvSpPr txBox="1">
          <a:spLocks noChangeArrowheads="1"/>
        </xdr:cNvSpPr>
      </xdr:nvSpPr>
      <xdr:spPr>
        <a:xfrm>
          <a:off x="500062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571</xdr:row>
      <xdr:rowOff>0</xdr:rowOff>
    </xdr:from>
    <xdr:ext cx="76200" cy="200025"/>
    <xdr:sp>
      <xdr:nvSpPr>
        <xdr:cNvPr id="284" name="TextBox 619"/>
        <xdr:cNvSpPr txBox="1">
          <a:spLocks noChangeArrowheads="1"/>
        </xdr:cNvSpPr>
      </xdr:nvSpPr>
      <xdr:spPr>
        <a:xfrm>
          <a:off x="500062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285" name="TextBox 620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286" name="TextBox 621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287" name="TextBox 622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288" name="TextBox 623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289" name="TextBox 624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290" name="TextBox 625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76200" cy="200025"/>
    <xdr:sp>
      <xdr:nvSpPr>
        <xdr:cNvPr id="291" name="TextBox 626"/>
        <xdr:cNvSpPr txBox="1">
          <a:spLocks noChangeArrowheads="1"/>
        </xdr:cNvSpPr>
      </xdr:nvSpPr>
      <xdr:spPr>
        <a:xfrm>
          <a:off x="8610600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76200" cy="200025"/>
    <xdr:sp>
      <xdr:nvSpPr>
        <xdr:cNvPr id="292" name="TextBox 627"/>
        <xdr:cNvSpPr txBox="1">
          <a:spLocks noChangeArrowheads="1"/>
        </xdr:cNvSpPr>
      </xdr:nvSpPr>
      <xdr:spPr>
        <a:xfrm>
          <a:off x="8610600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76200" cy="200025"/>
    <xdr:sp>
      <xdr:nvSpPr>
        <xdr:cNvPr id="293" name="TextBox 628"/>
        <xdr:cNvSpPr txBox="1">
          <a:spLocks noChangeArrowheads="1"/>
        </xdr:cNvSpPr>
      </xdr:nvSpPr>
      <xdr:spPr>
        <a:xfrm>
          <a:off x="8610600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76200" cy="200025"/>
    <xdr:sp>
      <xdr:nvSpPr>
        <xdr:cNvPr id="294" name="TextBox 629"/>
        <xdr:cNvSpPr txBox="1">
          <a:spLocks noChangeArrowheads="1"/>
        </xdr:cNvSpPr>
      </xdr:nvSpPr>
      <xdr:spPr>
        <a:xfrm>
          <a:off x="8610600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76200" cy="200025"/>
    <xdr:sp>
      <xdr:nvSpPr>
        <xdr:cNvPr id="295" name="TextBox 630"/>
        <xdr:cNvSpPr txBox="1">
          <a:spLocks noChangeArrowheads="1"/>
        </xdr:cNvSpPr>
      </xdr:nvSpPr>
      <xdr:spPr>
        <a:xfrm>
          <a:off x="8610600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571</xdr:row>
      <xdr:rowOff>0</xdr:rowOff>
    </xdr:from>
    <xdr:ext cx="76200" cy="200025"/>
    <xdr:sp>
      <xdr:nvSpPr>
        <xdr:cNvPr id="296" name="TextBox 631"/>
        <xdr:cNvSpPr txBox="1">
          <a:spLocks noChangeArrowheads="1"/>
        </xdr:cNvSpPr>
      </xdr:nvSpPr>
      <xdr:spPr>
        <a:xfrm>
          <a:off x="8610600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574</xdr:row>
      <xdr:rowOff>0</xdr:rowOff>
    </xdr:from>
    <xdr:ext cx="76200" cy="200025"/>
    <xdr:sp>
      <xdr:nvSpPr>
        <xdr:cNvPr id="297" name="TextBox 632"/>
        <xdr:cNvSpPr txBox="1">
          <a:spLocks noChangeArrowheads="1"/>
        </xdr:cNvSpPr>
      </xdr:nvSpPr>
      <xdr:spPr>
        <a:xfrm>
          <a:off x="8801100" y="162429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573</xdr:row>
      <xdr:rowOff>0</xdr:rowOff>
    </xdr:from>
    <xdr:ext cx="76200" cy="200025"/>
    <xdr:sp>
      <xdr:nvSpPr>
        <xdr:cNvPr id="298" name="TextBox 633"/>
        <xdr:cNvSpPr txBox="1">
          <a:spLocks noChangeArrowheads="1"/>
        </xdr:cNvSpPr>
      </xdr:nvSpPr>
      <xdr:spPr>
        <a:xfrm>
          <a:off x="2095500" y="1622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579</xdr:row>
      <xdr:rowOff>0</xdr:rowOff>
    </xdr:from>
    <xdr:ext cx="76200" cy="200025"/>
    <xdr:sp>
      <xdr:nvSpPr>
        <xdr:cNvPr id="299" name="TextBox 634"/>
        <xdr:cNvSpPr txBox="1">
          <a:spLocks noChangeArrowheads="1"/>
        </xdr:cNvSpPr>
      </xdr:nvSpPr>
      <xdr:spPr>
        <a:xfrm>
          <a:off x="500062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573</xdr:row>
      <xdr:rowOff>0</xdr:rowOff>
    </xdr:from>
    <xdr:ext cx="76200" cy="200025"/>
    <xdr:sp>
      <xdr:nvSpPr>
        <xdr:cNvPr id="300" name="TextBox 635"/>
        <xdr:cNvSpPr txBox="1">
          <a:spLocks noChangeArrowheads="1"/>
        </xdr:cNvSpPr>
      </xdr:nvSpPr>
      <xdr:spPr>
        <a:xfrm>
          <a:off x="2171700" y="1622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573</xdr:row>
      <xdr:rowOff>0</xdr:rowOff>
    </xdr:from>
    <xdr:ext cx="76200" cy="200025"/>
    <xdr:sp>
      <xdr:nvSpPr>
        <xdr:cNvPr id="301" name="TextBox 636"/>
        <xdr:cNvSpPr txBox="1">
          <a:spLocks noChangeArrowheads="1"/>
        </xdr:cNvSpPr>
      </xdr:nvSpPr>
      <xdr:spPr>
        <a:xfrm>
          <a:off x="1905000" y="1622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573</xdr:row>
      <xdr:rowOff>0</xdr:rowOff>
    </xdr:from>
    <xdr:ext cx="76200" cy="200025"/>
    <xdr:sp>
      <xdr:nvSpPr>
        <xdr:cNvPr id="302" name="TextBox 637"/>
        <xdr:cNvSpPr txBox="1">
          <a:spLocks noChangeArrowheads="1"/>
        </xdr:cNvSpPr>
      </xdr:nvSpPr>
      <xdr:spPr>
        <a:xfrm>
          <a:off x="2095500" y="1622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573</xdr:row>
      <xdr:rowOff>0</xdr:rowOff>
    </xdr:from>
    <xdr:ext cx="76200" cy="200025"/>
    <xdr:sp>
      <xdr:nvSpPr>
        <xdr:cNvPr id="303" name="TextBox 638"/>
        <xdr:cNvSpPr txBox="1">
          <a:spLocks noChangeArrowheads="1"/>
        </xdr:cNvSpPr>
      </xdr:nvSpPr>
      <xdr:spPr>
        <a:xfrm>
          <a:off x="2543175" y="16222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579</xdr:row>
      <xdr:rowOff>0</xdr:rowOff>
    </xdr:from>
    <xdr:ext cx="76200" cy="200025"/>
    <xdr:sp>
      <xdr:nvSpPr>
        <xdr:cNvPr id="304" name="TextBox 639"/>
        <xdr:cNvSpPr txBox="1">
          <a:spLocks noChangeArrowheads="1"/>
        </xdr:cNvSpPr>
      </xdr:nvSpPr>
      <xdr:spPr>
        <a:xfrm>
          <a:off x="500062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579</xdr:row>
      <xdr:rowOff>0</xdr:rowOff>
    </xdr:from>
    <xdr:ext cx="76200" cy="200025"/>
    <xdr:sp>
      <xdr:nvSpPr>
        <xdr:cNvPr id="305" name="TextBox 640"/>
        <xdr:cNvSpPr txBox="1">
          <a:spLocks noChangeArrowheads="1"/>
        </xdr:cNvSpPr>
      </xdr:nvSpPr>
      <xdr:spPr>
        <a:xfrm>
          <a:off x="500062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579</xdr:row>
      <xdr:rowOff>0</xdr:rowOff>
    </xdr:from>
    <xdr:ext cx="76200" cy="200025"/>
    <xdr:sp>
      <xdr:nvSpPr>
        <xdr:cNvPr id="306" name="TextBox 641"/>
        <xdr:cNvSpPr txBox="1">
          <a:spLocks noChangeArrowheads="1"/>
        </xdr:cNvSpPr>
      </xdr:nvSpPr>
      <xdr:spPr>
        <a:xfrm>
          <a:off x="500062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579</xdr:row>
      <xdr:rowOff>0</xdr:rowOff>
    </xdr:from>
    <xdr:ext cx="76200" cy="200025"/>
    <xdr:sp>
      <xdr:nvSpPr>
        <xdr:cNvPr id="307" name="TextBox 642"/>
        <xdr:cNvSpPr txBox="1">
          <a:spLocks noChangeArrowheads="1"/>
        </xdr:cNvSpPr>
      </xdr:nvSpPr>
      <xdr:spPr>
        <a:xfrm>
          <a:off x="500062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579</xdr:row>
      <xdr:rowOff>0</xdr:rowOff>
    </xdr:from>
    <xdr:ext cx="76200" cy="200025"/>
    <xdr:sp>
      <xdr:nvSpPr>
        <xdr:cNvPr id="308" name="TextBox 643"/>
        <xdr:cNvSpPr txBox="1">
          <a:spLocks noChangeArrowheads="1"/>
        </xdr:cNvSpPr>
      </xdr:nvSpPr>
      <xdr:spPr>
        <a:xfrm>
          <a:off x="500062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309" name="TextBox 644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310" name="TextBox 645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311" name="TextBox 646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312" name="TextBox 647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313" name="TextBox 648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314" name="TextBox 649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76200" cy="200025"/>
    <xdr:sp>
      <xdr:nvSpPr>
        <xdr:cNvPr id="315" name="TextBox 650"/>
        <xdr:cNvSpPr txBox="1">
          <a:spLocks noChangeArrowheads="1"/>
        </xdr:cNvSpPr>
      </xdr:nvSpPr>
      <xdr:spPr>
        <a:xfrm>
          <a:off x="8610600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76200" cy="200025"/>
    <xdr:sp>
      <xdr:nvSpPr>
        <xdr:cNvPr id="316" name="TextBox 651"/>
        <xdr:cNvSpPr txBox="1">
          <a:spLocks noChangeArrowheads="1"/>
        </xdr:cNvSpPr>
      </xdr:nvSpPr>
      <xdr:spPr>
        <a:xfrm>
          <a:off x="8610600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76200" cy="200025"/>
    <xdr:sp>
      <xdr:nvSpPr>
        <xdr:cNvPr id="317" name="TextBox 652"/>
        <xdr:cNvSpPr txBox="1">
          <a:spLocks noChangeArrowheads="1"/>
        </xdr:cNvSpPr>
      </xdr:nvSpPr>
      <xdr:spPr>
        <a:xfrm>
          <a:off x="8610600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76200" cy="200025"/>
    <xdr:sp>
      <xdr:nvSpPr>
        <xdr:cNvPr id="318" name="TextBox 653"/>
        <xdr:cNvSpPr txBox="1">
          <a:spLocks noChangeArrowheads="1"/>
        </xdr:cNvSpPr>
      </xdr:nvSpPr>
      <xdr:spPr>
        <a:xfrm>
          <a:off x="8610600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76200" cy="200025"/>
    <xdr:sp>
      <xdr:nvSpPr>
        <xdr:cNvPr id="319" name="TextBox 654"/>
        <xdr:cNvSpPr txBox="1">
          <a:spLocks noChangeArrowheads="1"/>
        </xdr:cNvSpPr>
      </xdr:nvSpPr>
      <xdr:spPr>
        <a:xfrm>
          <a:off x="8610600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579</xdr:row>
      <xdr:rowOff>0</xdr:rowOff>
    </xdr:from>
    <xdr:ext cx="76200" cy="200025"/>
    <xdr:sp>
      <xdr:nvSpPr>
        <xdr:cNvPr id="320" name="TextBox 655"/>
        <xdr:cNvSpPr txBox="1">
          <a:spLocks noChangeArrowheads="1"/>
        </xdr:cNvSpPr>
      </xdr:nvSpPr>
      <xdr:spPr>
        <a:xfrm>
          <a:off x="8610600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582</xdr:row>
      <xdr:rowOff>0</xdr:rowOff>
    </xdr:from>
    <xdr:ext cx="76200" cy="200025"/>
    <xdr:sp>
      <xdr:nvSpPr>
        <xdr:cNvPr id="321" name="TextBox 656"/>
        <xdr:cNvSpPr txBox="1">
          <a:spLocks noChangeArrowheads="1"/>
        </xdr:cNvSpPr>
      </xdr:nvSpPr>
      <xdr:spPr>
        <a:xfrm>
          <a:off x="8801100" y="16428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581</xdr:row>
      <xdr:rowOff>0</xdr:rowOff>
    </xdr:from>
    <xdr:ext cx="76200" cy="200025"/>
    <xdr:sp>
      <xdr:nvSpPr>
        <xdr:cNvPr id="322" name="TextBox 657"/>
        <xdr:cNvSpPr txBox="1">
          <a:spLocks noChangeArrowheads="1"/>
        </xdr:cNvSpPr>
      </xdr:nvSpPr>
      <xdr:spPr>
        <a:xfrm>
          <a:off x="2095500" y="16407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588</xdr:row>
      <xdr:rowOff>0</xdr:rowOff>
    </xdr:from>
    <xdr:ext cx="76200" cy="200025"/>
    <xdr:sp>
      <xdr:nvSpPr>
        <xdr:cNvPr id="323" name="TextBox 658"/>
        <xdr:cNvSpPr txBox="1">
          <a:spLocks noChangeArrowheads="1"/>
        </xdr:cNvSpPr>
      </xdr:nvSpPr>
      <xdr:spPr>
        <a:xfrm>
          <a:off x="500062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581</xdr:row>
      <xdr:rowOff>0</xdr:rowOff>
    </xdr:from>
    <xdr:ext cx="76200" cy="200025"/>
    <xdr:sp>
      <xdr:nvSpPr>
        <xdr:cNvPr id="324" name="TextBox 659"/>
        <xdr:cNvSpPr txBox="1">
          <a:spLocks noChangeArrowheads="1"/>
        </xdr:cNvSpPr>
      </xdr:nvSpPr>
      <xdr:spPr>
        <a:xfrm>
          <a:off x="2171700" y="16407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581</xdr:row>
      <xdr:rowOff>0</xdr:rowOff>
    </xdr:from>
    <xdr:ext cx="76200" cy="200025"/>
    <xdr:sp>
      <xdr:nvSpPr>
        <xdr:cNvPr id="325" name="TextBox 660"/>
        <xdr:cNvSpPr txBox="1">
          <a:spLocks noChangeArrowheads="1"/>
        </xdr:cNvSpPr>
      </xdr:nvSpPr>
      <xdr:spPr>
        <a:xfrm>
          <a:off x="1905000" y="16407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581</xdr:row>
      <xdr:rowOff>0</xdr:rowOff>
    </xdr:from>
    <xdr:ext cx="76200" cy="200025"/>
    <xdr:sp>
      <xdr:nvSpPr>
        <xdr:cNvPr id="326" name="TextBox 661"/>
        <xdr:cNvSpPr txBox="1">
          <a:spLocks noChangeArrowheads="1"/>
        </xdr:cNvSpPr>
      </xdr:nvSpPr>
      <xdr:spPr>
        <a:xfrm>
          <a:off x="2095500" y="16407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581</xdr:row>
      <xdr:rowOff>0</xdr:rowOff>
    </xdr:from>
    <xdr:ext cx="76200" cy="200025"/>
    <xdr:sp>
      <xdr:nvSpPr>
        <xdr:cNvPr id="327" name="TextBox 662"/>
        <xdr:cNvSpPr txBox="1">
          <a:spLocks noChangeArrowheads="1"/>
        </xdr:cNvSpPr>
      </xdr:nvSpPr>
      <xdr:spPr>
        <a:xfrm>
          <a:off x="2543175" y="16407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588</xdr:row>
      <xdr:rowOff>0</xdr:rowOff>
    </xdr:from>
    <xdr:ext cx="76200" cy="200025"/>
    <xdr:sp>
      <xdr:nvSpPr>
        <xdr:cNvPr id="328" name="TextBox 663"/>
        <xdr:cNvSpPr txBox="1">
          <a:spLocks noChangeArrowheads="1"/>
        </xdr:cNvSpPr>
      </xdr:nvSpPr>
      <xdr:spPr>
        <a:xfrm>
          <a:off x="500062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588</xdr:row>
      <xdr:rowOff>0</xdr:rowOff>
    </xdr:from>
    <xdr:ext cx="76200" cy="200025"/>
    <xdr:sp>
      <xdr:nvSpPr>
        <xdr:cNvPr id="329" name="TextBox 664"/>
        <xdr:cNvSpPr txBox="1">
          <a:spLocks noChangeArrowheads="1"/>
        </xdr:cNvSpPr>
      </xdr:nvSpPr>
      <xdr:spPr>
        <a:xfrm>
          <a:off x="500062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588</xdr:row>
      <xdr:rowOff>0</xdr:rowOff>
    </xdr:from>
    <xdr:ext cx="76200" cy="200025"/>
    <xdr:sp>
      <xdr:nvSpPr>
        <xdr:cNvPr id="330" name="TextBox 665"/>
        <xdr:cNvSpPr txBox="1">
          <a:spLocks noChangeArrowheads="1"/>
        </xdr:cNvSpPr>
      </xdr:nvSpPr>
      <xdr:spPr>
        <a:xfrm>
          <a:off x="500062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588</xdr:row>
      <xdr:rowOff>0</xdr:rowOff>
    </xdr:from>
    <xdr:ext cx="76200" cy="200025"/>
    <xdr:sp>
      <xdr:nvSpPr>
        <xdr:cNvPr id="331" name="TextBox 666"/>
        <xdr:cNvSpPr txBox="1">
          <a:spLocks noChangeArrowheads="1"/>
        </xdr:cNvSpPr>
      </xdr:nvSpPr>
      <xdr:spPr>
        <a:xfrm>
          <a:off x="500062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588</xdr:row>
      <xdr:rowOff>0</xdr:rowOff>
    </xdr:from>
    <xdr:ext cx="76200" cy="200025"/>
    <xdr:sp>
      <xdr:nvSpPr>
        <xdr:cNvPr id="332" name="TextBox 667"/>
        <xdr:cNvSpPr txBox="1">
          <a:spLocks noChangeArrowheads="1"/>
        </xdr:cNvSpPr>
      </xdr:nvSpPr>
      <xdr:spPr>
        <a:xfrm>
          <a:off x="500062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333" name="TextBox 668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334" name="TextBox 669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335" name="TextBox 670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336" name="TextBox 671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337" name="TextBox 672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338" name="TextBox 673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588</xdr:row>
      <xdr:rowOff>0</xdr:rowOff>
    </xdr:from>
    <xdr:ext cx="76200" cy="200025"/>
    <xdr:sp>
      <xdr:nvSpPr>
        <xdr:cNvPr id="339" name="TextBox 674"/>
        <xdr:cNvSpPr txBox="1">
          <a:spLocks noChangeArrowheads="1"/>
        </xdr:cNvSpPr>
      </xdr:nvSpPr>
      <xdr:spPr>
        <a:xfrm>
          <a:off x="86106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588</xdr:row>
      <xdr:rowOff>0</xdr:rowOff>
    </xdr:from>
    <xdr:ext cx="76200" cy="200025"/>
    <xdr:sp>
      <xdr:nvSpPr>
        <xdr:cNvPr id="340" name="TextBox 675"/>
        <xdr:cNvSpPr txBox="1">
          <a:spLocks noChangeArrowheads="1"/>
        </xdr:cNvSpPr>
      </xdr:nvSpPr>
      <xdr:spPr>
        <a:xfrm>
          <a:off x="86106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588</xdr:row>
      <xdr:rowOff>0</xdr:rowOff>
    </xdr:from>
    <xdr:ext cx="76200" cy="200025"/>
    <xdr:sp>
      <xdr:nvSpPr>
        <xdr:cNvPr id="341" name="TextBox 676"/>
        <xdr:cNvSpPr txBox="1">
          <a:spLocks noChangeArrowheads="1"/>
        </xdr:cNvSpPr>
      </xdr:nvSpPr>
      <xdr:spPr>
        <a:xfrm>
          <a:off x="86106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588</xdr:row>
      <xdr:rowOff>0</xdr:rowOff>
    </xdr:from>
    <xdr:ext cx="76200" cy="200025"/>
    <xdr:sp>
      <xdr:nvSpPr>
        <xdr:cNvPr id="342" name="TextBox 677"/>
        <xdr:cNvSpPr txBox="1">
          <a:spLocks noChangeArrowheads="1"/>
        </xdr:cNvSpPr>
      </xdr:nvSpPr>
      <xdr:spPr>
        <a:xfrm>
          <a:off x="86106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588</xdr:row>
      <xdr:rowOff>0</xdr:rowOff>
    </xdr:from>
    <xdr:ext cx="76200" cy="200025"/>
    <xdr:sp>
      <xdr:nvSpPr>
        <xdr:cNvPr id="343" name="TextBox 678"/>
        <xdr:cNvSpPr txBox="1">
          <a:spLocks noChangeArrowheads="1"/>
        </xdr:cNvSpPr>
      </xdr:nvSpPr>
      <xdr:spPr>
        <a:xfrm>
          <a:off x="86106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588</xdr:row>
      <xdr:rowOff>0</xdr:rowOff>
    </xdr:from>
    <xdr:ext cx="76200" cy="200025"/>
    <xdr:sp>
      <xdr:nvSpPr>
        <xdr:cNvPr id="344" name="TextBox 679"/>
        <xdr:cNvSpPr txBox="1">
          <a:spLocks noChangeArrowheads="1"/>
        </xdr:cNvSpPr>
      </xdr:nvSpPr>
      <xdr:spPr>
        <a:xfrm>
          <a:off x="8610600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171450</xdr:rowOff>
    </xdr:from>
    <xdr:ext cx="76200" cy="200025"/>
    <xdr:sp>
      <xdr:nvSpPr>
        <xdr:cNvPr id="345" name="TextBox 680"/>
        <xdr:cNvSpPr txBox="1">
          <a:spLocks noChangeArrowheads="1"/>
        </xdr:cNvSpPr>
      </xdr:nvSpPr>
      <xdr:spPr>
        <a:xfrm>
          <a:off x="500062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171450</xdr:rowOff>
    </xdr:from>
    <xdr:ext cx="76200" cy="200025"/>
    <xdr:sp>
      <xdr:nvSpPr>
        <xdr:cNvPr id="346" name="TextBox 681"/>
        <xdr:cNvSpPr txBox="1">
          <a:spLocks noChangeArrowheads="1"/>
        </xdr:cNvSpPr>
      </xdr:nvSpPr>
      <xdr:spPr>
        <a:xfrm>
          <a:off x="500062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171450</xdr:rowOff>
    </xdr:from>
    <xdr:ext cx="76200" cy="200025"/>
    <xdr:sp>
      <xdr:nvSpPr>
        <xdr:cNvPr id="347" name="TextBox 682"/>
        <xdr:cNvSpPr txBox="1">
          <a:spLocks noChangeArrowheads="1"/>
        </xdr:cNvSpPr>
      </xdr:nvSpPr>
      <xdr:spPr>
        <a:xfrm>
          <a:off x="500062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171450</xdr:rowOff>
    </xdr:from>
    <xdr:ext cx="76200" cy="200025"/>
    <xdr:sp>
      <xdr:nvSpPr>
        <xdr:cNvPr id="348" name="TextBox 683"/>
        <xdr:cNvSpPr txBox="1">
          <a:spLocks noChangeArrowheads="1"/>
        </xdr:cNvSpPr>
      </xdr:nvSpPr>
      <xdr:spPr>
        <a:xfrm>
          <a:off x="500062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171450</xdr:rowOff>
    </xdr:from>
    <xdr:ext cx="76200" cy="200025"/>
    <xdr:sp>
      <xdr:nvSpPr>
        <xdr:cNvPr id="349" name="TextBox 684"/>
        <xdr:cNvSpPr txBox="1">
          <a:spLocks noChangeArrowheads="1"/>
        </xdr:cNvSpPr>
      </xdr:nvSpPr>
      <xdr:spPr>
        <a:xfrm>
          <a:off x="500062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569</xdr:row>
      <xdr:rowOff>171450</xdr:rowOff>
    </xdr:from>
    <xdr:ext cx="76200" cy="200025"/>
    <xdr:sp>
      <xdr:nvSpPr>
        <xdr:cNvPr id="350" name="TextBox 685"/>
        <xdr:cNvSpPr txBox="1">
          <a:spLocks noChangeArrowheads="1"/>
        </xdr:cNvSpPr>
      </xdr:nvSpPr>
      <xdr:spPr>
        <a:xfrm>
          <a:off x="500062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351" name="TextBox 686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352" name="TextBox 687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353" name="TextBox 688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354" name="TextBox 689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355" name="TextBox 690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356" name="TextBox 691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171450</xdr:rowOff>
    </xdr:from>
    <xdr:ext cx="76200" cy="200025"/>
    <xdr:sp>
      <xdr:nvSpPr>
        <xdr:cNvPr id="357" name="TextBox 692"/>
        <xdr:cNvSpPr txBox="1">
          <a:spLocks noChangeArrowheads="1"/>
        </xdr:cNvSpPr>
      </xdr:nvSpPr>
      <xdr:spPr>
        <a:xfrm>
          <a:off x="8610600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171450</xdr:rowOff>
    </xdr:from>
    <xdr:ext cx="76200" cy="200025"/>
    <xdr:sp>
      <xdr:nvSpPr>
        <xdr:cNvPr id="358" name="TextBox 693"/>
        <xdr:cNvSpPr txBox="1">
          <a:spLocks noChangeArrowheads="1"/>
        </xdr:cNvSpPr>
      </xdr:nvSpPr>
      <xdr:spPr>
        <a:xfrm>
          <a:off x="8610600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171450</xdr:rowOff>
    </xdr:from>
    <xdr:ext cx="76200" cy="200025"/>
    <xdr:sp>
      <xdr:nvSpPr>
        <xdr:cNvPr id="359" name="TextBox 694"/>
        <xdr:cNvSpPr txBox="1">
          <a:spLocks noChangeArrowheads="1"/>
        </xdr:cNvSpPr>
      </xdr:nvSpPr>
      <xdr:spPr>
        <a:xfrm>
          <a:off x="8610600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171450</xdr:rowOff>
    </xdr:from>
    <xdr:ext cx="76200" cy="200025"/>
    <xdr:sp>
      <xdr:nvSpPr>
        <xdr:cNvPr id="360" name="TextBox 695"/>
        <xdr:cNvSpPr txBox="1">
          <a:spLocks noChangeArrowheads="1"/>
        </xdr:cNvSpPr>
      </xdr:nvSpPr>
      <xdr:spPr>
        <a:xfrm>
          <a:off x="8610600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171450</xdr:rowOff>
    </xdr:from>
    <xdr:ext cx="76200" cy="200025"/>
    <xdr:sp>
      <xdr:nvSpPr>
        <xdr:cNvPr id="361" name="TextBox 696"/>
        <xdr:cNvSpPr txBox="1">
          <a:spLocks noChangeArrowheads="1"/>
        </xdr:cNvSpPr>
      </xdr:nvSpPr>
      <xdr:spPr>
        <a:xfrm>
          <a:off x="8610600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569</xdr:row>
      <xdr:rowOff>171450</xdr:rowOff>
    </xdr:from>
    <xdr:ext cx="76200" cy="200025"/>
    <xdr:sp>
      <xdr:nvSpPr>
        <xdr:cNvPr id="362" name="TextBox 697"/>
        <xdr:cNvSpPr txBox="1">
          <a:spLocks noChangeArrowheads="1"/>
        </xdr:cNvSpPr>
      </xdr:nvSpPr>
      <xdr:spPr>
        <a:xfrm>
          <a:off x="8610600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363" name="TextBox 702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364" name="TextBox 703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365" name="TextBox 704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366" name="TextBox 705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367" name="TextBox 706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472</xdr:row>
      <xdr:rowOff>171450</xdr:rowOff>
    </xdr:from>
    <xdr:ext cx="76200" cy="200025"/>
    <xdr:sp>
      <xdr:nvSpPr>
        <xdr:cNvPr id="368" name="TextBox 707"/>
        <xdr:cNvSpPr txBox="1">
          <a:spLocks noChangeArrowheads="1"/>
        </xdr:cNvSpPr>
      </xdr:nvSpPr>
      <xdr:spPr>
        <a:xfrm>
          <a:off x="6162675" y="13727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369" name="TextBox 708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370" name="TextBox 709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371" name="TextBox 710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372" name="TextBox 711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373" name="TextBox 712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485</xdr:row>
      <xdr:rowOff>171450</xdr:rowOff>
    </xdr:from>
    <xdr:ext cx="76200" cy="200025"/>
    <xdr:sp>
      <xdr:nvSpPr>
        <xdr:cNvPr id="374" name="TextBox 713"/>
        <xdr:cNvSpPr txBox="1">
          <a:spLocks noChangeArrowheads="1"/>
        </xdr:cNvSpPr>
      </xdr:nvSpPr>
      <xdr:spPr>
        <a:xfrm>
          <a:off x="6162675" y="1415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375" name="TextBox 714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376" name="TextBox 715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377" name="TextBox 716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378" name="TextBox 717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379" name="TextBox 718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499</xdr:row>
      <xdr:rowOff>171450</xdr:rowOff>
    </xdr:from>
    <xdr:ext cx="76200" cy="200025"/>
    <xdr:sp>
      <xdr:nvSpPr>
        <xdr:cNvPr id="380" name="TextBox 719"/>
        <xdr:cNvSpPr txBox="1">
          <a:spLocks noChangeArrowheads="1"/>
        </xdr:cNvSpPr>
      </xdr:nvSpPr>
      <xdr:spPr>
        <a:xfrm>
          <a:off x="6162675" y="14518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381" name="TextBox 720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382" name="TextBox 721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383" name="TextBox 722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384" name="TextBox 723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385" name="TextBox 724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510</xdr:row>
      <xdr:rowOff>171450</xdr:rowOff>
    </xdr:from>
    <xdr:ext cx="76200" cy="200025"/>
    <xdr:sp>
      <xdr:nvSpPr>
        <xdr:cNvPr id="386" name="TextBox 725"/>
        <xdr:cNvSpPr txBox="1">
          <a:spLocks noChangeArrowheads="1"/>
        </xdr:cNvSpPr>
      </xdr:nvSpPr>
      <xdr:spPr>
        <a:xfrm>
          <a:off x="6162675" y="14786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387" name="TextBox 726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388" name="TextBox 727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389" name="TextBox 728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390" name="TextBox 729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391" name="TextBox 730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520</xdr:row>
      <xdr:rowOff>0</xdr:rowOff>
    </xdr:from>
    <xdr:ext cx="76200" cy="200025"/>
    <xdr:sp>
      <xdr:nvSpPr>
        <xdr:cNvPr id="392" name="TextBox 731"/>
        <xdr:cNvSpPr txBox="1">
          <a:spLocks noChangeArrowheads="1"/>
        </xdr:cNvSpPr>
      </xdr:nvSpPr>
      <xdr:spPr>
        <a:xfrm>
          <a:off x="6162675" y="14995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393" name="TextBox 732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394" name="TextBox 733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395" name="TextBox 734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396" name="TextBox 735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397" name="TextBox 736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529</xdr:row>
      <xdr:rowOff>0</xdr:rowOff>
    </xdr:from>
    <xdr:ext cx="76200" cy="200025"/>
    <xdr:sp>
      <xdr:nvSpPr>
        <xdr:cNvPr id="398" name="TextBox 737"/>
        <xdr:cNvSpPr txBox="1">
          <a:spLocks noChangeArrowheads="1"/>
        </xdr:cNvSpPr>
      </xdr:nvSpPr>
      <xdr:spPr>
        <a:xfrm>
          <a:off x="6162675" y="15180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399" name="TextBox 738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400" name="TextBox 739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401" name="TextBox 740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402" name="TextBox 741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403" name="TextBox 742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537</xdr:row>
      <xdr:rowOff>0</xdr:rowOff>
    </xdr:from>
    <xdr:ext cx="76200" cy="200025"/>
    <xdr:sp>
      <xdr:nvSpPr>
        <xdr:cNvPr id="404" name="TextBox 743"/>
        <xdr:cNvSpPr txBox="1">
          <a:spLocks noChangeArrowheads="1"/>
        </xdr:cNvSpPr>
      </xdr:nvSpPr>
      <xdr:spPr>
        <a:xfrm>
          <a:off x="6162675" y="15366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405" name="TextBox 744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406" name="TextBox 745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407" name="TextBox 746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408" name="TextBox 747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409" name="TextBox 748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545</xdr:row>
      <xdr:rowOff>0</xdr:rowOff>
    </xdr:from>
    <xdr:ext cx="76200" cy="200025"/>
    <xdr:sp>
      <xdr:nvSpPr>
        <xdr:cNvPr id="410" name="TextBox 749"/>
        <xdr:cNvSpPr txBox="1">
          <a:spLocks noChangeArrowheads="1"/>
        </xdr:cNvSpPr>
      </xdr:nvSpPr>
      <xdr:spPr>
        <a:xfrm>
          <a:off x="6162675" y="1556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411" name="TextBox 750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412" name="TextBox 751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413" name="TextBox 752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414" name="TextBox 753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415" name="TextBox 754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553</xdr:row>
      <xdr:rowOff>0</xdr:rowOff>
    </xdr:from>
    <xdr:ext cx="76200" cy="200025"/>
    <xdr:sp>
      <xdr:nvSpPr>
        <xdr:cNvPr id="416" name="TextBox 755"/>
        <xdr:cNvSpPr txBox="1">
          <a:spLocks noChangeArrowheads="1"/>
        </xdr:cNvSpPr>
      </xdr:nvSpPr>
      <xdr:spPr>
        <a:xfrm>
          <a:off x="6162675" y="1574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417" name="TextBox 756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418" name="TextBox 757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419" name="TextBox 758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420" name="TextBox 759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421" name="TextBox 760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561</xdr:row>
      <xdr:rowOff>0</xdr:rowOff>
    </xdr:from>
    <xdr:ext cx="76200" cy="200025"/>
    <xdr:sp>
      <xdr:nvSpPr>
        <xdr:cNvPr id="422" name="TextBox 761"/>
        <xdr:cNvSpPr txBox="1">
          <a:spLocks noChangeArrowheads="1"/>
        </xdr:cNvSpPr>
      </xdr:nvSpPr>
      <xdr:spPr>
        <a:xfrm>
          <a:off x="6162675" y="15933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423" name="TextBox 762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424" name="TextBox 763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425" name="TextBox 764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426" name="TextBox 765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427" name="TextBox 766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571</xdr:row>
      <xdr:rowOff>0</xdr:rowOff>
    </xdr:from>
    <xdr:ext cx="76200" cy="200025"/>
    <xdr:sp>
      <xdr:nvSpPr>
        <xdr:cNvPr id="428" name="TextBox 767"/>
        <xdr:cNvSpPr txBox="1">
          <a:spLocks noChangeArrowheads="1"/>
        </xdr:cNvSpPr>
      </xdr:nvSpPr>
      <xdr:spPr>
        <a:xfrm>
          <a:off x="6162675" y="1617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429" name="TextBox 768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430" name="TextBox 769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431" name="TextBox 770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432" name="TextBox 771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433" name="TextBox 772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579</xdr:row>
      <xdr:rowOff>0</xdr:rowOff>
    </xdr:from>
    <xdr:ext cx="76200" cy="200025"/>
    <xdr:sp>
      <xdr:nvSpPr>
        <xdr:cNvPr id="434" name="TextBox 773"/>
        <xdr:cNvSpPr txBox="1">
          <a:spLocks noChangeArrowheads="1"/>
        </xdr:cNvSpPr>
      </xdr:nvSpPr>
      <xdr:spPr>
        <a:xfrm>
          <a:off x="6162675" y="1636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435" name="TextBox 774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436" name="TextBox 775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437" name="TextBox 776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438" name="TextBox 777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439" name="TextBox 778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76200" cy="200025"/>
    <xdr:sp>
      <xdr:nvSpPr>
        <xdr:cNvPr id="440" name="TextBox 779"/>
        <xdr:cNvSpPr txBox="1">
          <a:spLocks noChangeArrowheads="1"/>
        </xdr:cNvSpPr>
      </xdr:nvSpPr>
      <xdr:spPr>
        <a:xfrm>
          <a:off x="6162675" y="1657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441" name="TextBox 780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442" name="TextBox 781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443" name="TextBox 782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444" name="TextBox 783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445" name="TextBox 784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569</xdr:row>
      <xdr:rowOff>171450</xdr:rowOff>
    </xdr:from>
    <xdr:ext cx="76200" cy="200025"/>
    <xdr:sp>
      <xdr:nvSpPr>
        <xdr:cNvPr id="446" name="TextBox 785"/>
        <xdr:cNvSpPr txBox="1">
          <a:spLocks noChangeArrowheads="1"/>
        </xdr:cNvSpPr>
      </xdr:nvSpPr>
      <xdr:spPr>
        <a:xfrm>
          <a:off x="6162675" y="1615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60" workbookViewId="0" topLeftCell="A1">
      <selection activeCell="T25" sqref="T25"/>
    </sheetView>
  </sheetViews>
  <sheetFormatPr defaultColWidth="9.140625" defaultRowHeight="12.75"/>
  <cols>
    <col min="1" max="4" width="9.140625" style="139" customWidth="1"/>
    <col min="5" max="5" width="25.00390625" style="139" customWidth="1"/>
    <col min="6" max="7" width="9.140625" style="139" customWidth="1"/>
    <col min="8" max="8" width="7.00390625" style="139" customWidth="1"/>
    <col min="9" max="9" width="17.57421875" style="139" customWidth="1"/>
    <col min="10" max="16384" width="9.140625" style="139" customWidth="1"/>
  </cols>
  <sheetData>
    <row r="1" spans="1:10" ht="15.75" customHeight="1">
      <c r="A1" s="1140" t="s">
        <v>719</v>
      </c>
      <c r="B1" s="1141"/>
      <c r="C1" s="1141"/>
      <c r="D1" s="1141"/>
      <c r="E1" s="1141"/>
      <c r="F1" s="1141"/>
      <c r="G1" s="1141"/>
      <c r="H1" s="1141"/>
      <c r="I1" s="1141"/>
      <c r="J1" s="1141"/>
    </row>
    <row r="2" spans="1:7" ht="15.75">
      <c r="A2" s="453" t="s">
        <v>700</v>
      </c>
      <c r="G2" s="267"/>
    </row>
    <row r="3" spans="1:7" ht="15.75">
      <c r="A3" s="453" t="s">
        <v>720</v>
      </c>
      <c r="G3" s="267"/>
    </row>
    <row r="4" spans="1:7" ht="15.75">
      <c r="A4" s="453" t="s">
        <v>721</v>
      </c>
      <c r="G4" s="267"/>
    </row>
    <row r="5" spans="1:7" ht="15.75">
      <c r="A5" s="453" t="s">
        <v>741</v>
      </c>
      <c r="G5" s="267"/>
    </row>
    <row r="7" spans="1:9" ht="15.75">
      <c r="A7" s="1148" t="s">
        <v>722</v>
      </c>
      <c r="B7" s="1148"/>
      <c r="C7" s="1148"/>
      <c r="D7" s="1148"/>
      <c r="E7" s="1148"/>
      <c r="F7" s="1148"/>
      <c r="G7" s="1148"/>
      <c r="H7" s="1148"/>
      <c r="I7" s="140"/>
    </row>
    <row r="8" spans="1:9" ht="15" customHeight="1">
      <c r="A8" s="1148" t="s">
        <v>723</v>
      </c>
      <c r="B8" s="1148"/>
      <c r="C8" s="1148"/>
      <c r="D8" s="1148"/>
      <c r="E8" s="1148"/>
      <c r="F8" s="1148"/>
      <c r="G8" s="1148"/>
      <c r="H8" s="1148"/>
      <c r="I8" s="140"/>
    </row>
    <row r="9" spans="1:9" ht="15.75">
      <c r="A9" s="140"/>
      <c r="B9" s="140"/>
      <c r="C9" s="1148" t="s">
        <v>724</v>
      </c>
      <c r="D9" s="1149"/>
      <c r="E9" s="1148"/>
      <c r="F9" s="140"/>
      <c r="G9" s="901"/>
      <c r="H9" s="901"/>
      <c r="I9" s="901"/>
    </row>
    <row r="11" ht="15.75">
      <c r="A11" s="423" t="s">
        <v>558</v>
      </c>
    </row>
    <row r="13" spans="1:9" ht="15.75">
      <c r="A13" s="1148" t="s">
        <v>559</v>
      </c>
      <c r="B13" s="1148"/>
      <c r="C13" s="1148"/>
      <c r="D13" s="1148"/>
      <c r="E13" s="1148"/>
      <c r="F13" s="1148"/>
      <c r="G13" s="1148"/>
      <c r="H13" s="1148"/>
      <c r="I13" s="140"/>
    </row>
    <row r="15" spans="1:7" ht="15.75">
      <c r="A15" s="139" t="s">
        <v>725</v>
      </c>
      <c r="G15" s="267"/>
    </row>
    <row r="16" spans="1:7" ht="15.75">
      <c r="A16" s="139" t="s">
        <v>575</v>
      </c>
      <c r="G16" s="267"/>
    </row>
    <row r="17" ht="16.5" thickBot="1"/>
    <row r="18" spans="1:9" ht="16.5" thickBot="1">
      <c r="A18" s="1132" t="s">
        <v>193</v>
      </c>
      <c r="B18" s="1133"/>
      <c r="C18" s="1133"/>
      <c r="D18" s="1133"/>
      <c r="E18" s="1134"/>
      <c r="F18" s="1135" t="s">
        <v>67</v>
      </c>
      <c r="G18" s="1133"/>
      <c r="H18" s="1133"/>
      <c r="I18" s="1059"/>
    </row>
    <row r="19" spans="1:9" ht="39.75" customHeight="1" thickTop="1">
      <c r="A19" s="1136" t="s">
        <v>560</v>
      </c>
      <c r="B19" s="1137"/>
      <c r="C19" s="1137"/>
      <c r="D19" s="1137"/>
      <c r="E19" s="1138"/>
      <c r="F19" s="1124" t="s">
        <v>740</v>
      </c>
      <c r="G19" s="1125"/>
      <c r="H19" s="1123"/>
      <c r="I19" s="1139" t="s">
        <v>739</v>
      </c>
    </row>
    <row r="20" spans="1:9" ht="33.75" customHeight="1">
      <c r="A20" s="1128" t="s">
        <v>561</v>
      </c>
      <c r="B20" s="1129"/>
      <c r="C20" s="1129"/>
      <c r="D20" s="1129"/>
      <c r="E20" s="1130"/>
      <c r="F20" s="1150">
        <f>F22+F23+F24+F25</f>
        <v>575793500</v>
      </c>
      <c r="G20" s="1150"/>
      <c r="H20" s="1151"/>
      <c r="I20" s="1035">
        <f>I21+I25</f>
        <v>201659812.24</v>
      </c>
    </row>
    <row r="21" spans="1:9" ht="15.75">
      <c r="A21" s="1154" t="s">
        <v>562</v>
      </c>
      <c r="B21" s="1155"/>
      <c r="C21" s="1155"/>
      <c r="D21" s="1155"/>
      <c r="E21" s="1155"/>
      <c r="F21" s="1150">
        <f>F22+F23+F24</f>
        <v>574793500</v>
      </c>
      <c r="G21" s="1150"/>
      <c r="H21" s="1151"/>
      <c r="I21" s="1035">
        <f>I22+I23+I24</f>
        <v>199051707.24</v>
      </c>
    </row>
    <row r="22" spans="1:9" ht="15.75">
      <c r="A22" s="1154" t="s">
        <v>563</v>
      </c>
      <c r="B22" s="1155"/>
      <c r="C22" s="1155"/>
      <c r="D22" s="1155"/>
      <c r="E22" s="1155"/>
      <c r="F22" s="1152">
        <f>'СУФ-ДЕФ'!C6</f>
        <v>574793500</v>
      </c>
      <c r="G22" s="1152"/>
      <c r="H22" s="1153"/>
      <c r="I22" s="1036">
        <f>'СУФ-ДЕФ'!D6</f>
        <v>199051707.24</v>
      </c>
    </row>
    <row r="23" spans="1:9" ht="15.75">
      <c r="A23" s="1154" t="s">
        <v>564</v>
      </c>
      <c r="B23" s="1155"/>
      <c r="C23" s="1155"/>
      <c r="D23" s="1155"/>
      <c r="E23" s="1155"/>
      <c r="F23" s="1152"/>
      <c r="G23" s="1152"/>
      <c r="H23" s="1153"/>
      <c r="I23" s="1036"/>
    </row>
    <row r="24" spans="1:9" ht="15.75">
      <c r="A24" s="1154" t="s">
        <v>556</v>
      </c>
      <c r="B24" s="1155"/>
      <c r="C24" s="1155"/>
      <c r="D24" s="1155"/>
      <c r="E24" s="1155"/>
      <c r="F24" s="1152"/>
      <c r="G24" s="1152"/>
      <c r="H24" s="1153"/>
      <c r="I24" s="1036"/>
    </row>
    <row r="25" spans="1:9" ht="15.75">
      <c r="A25" s="1142" t="s">
        <v>701</v>
      </c>
      <c r="B25" s="1143"/>
      <c r="C25" s="1143"/>
      <c r="D25" s="1143"/>
      <c r="E25" s="1144"/>
      <c r="F25" s="1145">
        <f>'СУФ-ДЕФ'!C19</f>
        <v>1000000</v>
      </c>
      <c r="G25" s="1146"/>
      <c r="H25" s="1147"/>
      <c r="I25" s="1038">
        <f>ПРИХОДИ!D78</f>
        <v>2608105</v>
      </c>
    </row>
    <row r="26" spans="1:9" ht="32.25" customHeight="1">
      <c r="A26" s="1131" t="s">
        <v>565</v>
      </c>
      <c r="B26" s="1155"/>
      <c r="C26" s="1155"/>
      <c r="D26" s="1155"/>
      <c r="E26" s="1155"/>
      <c r="F26" s="1150">
        <f>F27+F31</f>
        <v>637161686.8</v>
      </c>
      <c r="G26" s="1150"/>
      <c r="H26" s="1151"/>
      <c r="I26" s="1035">
        <f>I27+I31</f>
        <v>192985608.01</v>
      </c>
    </row>
    <row r="27" spans="1:9" ht="15.75">
      <c r="A27" s="1154" t="s">
        <v>566</v>
      </c>
      <c r="B27" s="1155"/>
      <c r="C27" s="1155"/>
      <c r="D27" s="1155"/>
      <c r="E27" s="1155"/>
      <c r="F27" s="1150">
        <f>F28+F29+F30</f>
        <v>465761048</v>
      </c>
      <c r="G27" s="1150"/>
      <c r="H27" s="1151"/>
      <c r="I27" s="1035">
        <f>I28+I29+I30</f>
        <v>171895441.26</v>
      </c>
    </row>
    <row r="28" spans="1:9" ht="15.75">
      <c r="A28" s="1154" t="s">
        <v>567</v>
      </c>
      <c r="B28" s="1155"/>
      <c r="C28" s="1155"/>
      <c r="D28" s="1155"/>
      <c r="E28" s="1155"/>
      <c r="F28" s="1152">
        <f>РАСХОДИ!C7+РАСХОДИ!C15+РАСХОДИ!C22+РАСХОДИ!C25+РАСХОДИ!C27+РАСХОДИ!C31+РАСХОДИ!C33+РАСХОДИ!C38</f>
        <v>465761048</v>
      </c>
      <c r="G28" s="1152"/>
      <c r="H28" s="1153"/>
      <c r="I28" s="1036">
        <f>'СУФ-ДЕФ'!D21</f>
        <v>171895441.26</v>
      </c>
    </row>
    <row r="29" spans="1:9" ht="15.75">
      <c r="A29" s="1154" t="s">
        <v>568</v>
      </c>
      <c r="B29" s="1155"/>
      <c r="C29" s="1155"/>
      <c r="D29" s="1155"/>
      <c r="E29" s="1155"/>
      <c r="F29" s="1152"/>
      <c r="G29" s="1152"/>
      <c r="H29" s="1153"/>
      <c r="I29" s="1036"/>
    </row>
    <row r="30" spans="1:9" ht="15.75">
      <c r="A30" s="1154" t="s">
        <v>556</v>
      </c>
      <c r="B30" s="1155"/>
      <c r="C30" s="1155"/>
      <c r="D30" s="1155"/>
      <c r="E30" s="1155"/>
      <c r="F30" s="1152"/>
      <c r="G30" s="1152"/>
      <c r="H30" s="1153"/>
      <c r="I30" s="1036"/>
    </row>
    <row r="31" spans="1:9" ht="32.25" customHeight="1">
      <c r="A31" s="1128" t="s">
        <v>569</v>
      </c>
      <c r="B31" s="1129"/>
      <c r="C31" s="1129"/>
      <c r="D31" s="1129"/>
      <c r="E31" s="1130"/>
      <c r="F31" s="1150">
        <f>F32+F33+F34</f>
        <v>171400638.8</v>
      </c>
      <c r="G31" s="1150"/>
      <c r="H31" s="1151"/>
      <c r="I31" s="1035">
        <f>I32</f>
        <v>21090166.75</v>
      </c>
    </row>
    <row r="32" spans="1:9" ht="15.75">
      <c r="A32" s="1154" t="s">
        <v>570</v>
      </c>
      <c r="B32" s="1155"/>
      <c r="C32" s="1155"/>
      <c r="D32" s="1155"/>
      <c r="E32" s="1155"/>
      <c r="F32" s="1152">
        <f>РАСХОДИ!C40</f>
        <v>171400638.8</v>
      </c>
      <c r="G32" s="1152"/>
      <c r="H32" s="1153"/>
      <c r="I32" s="1036">
        <f>'СУФ-ДЕФ'!D29</f>
        <v>21090166.75</v>
      </c>
    </row>
    <row r="33" spans="1:9" ht="15.75">
      <c r="A33" s="1154" t="s">
        <v>571</v>
      </c>
      <c r="B33" s="1155"/>
      <c r="C33" s="1155"/>
      <c r="D33" s="1155"/>
      <c r="E33" s="1155"/>
      <c r="F33" s="1152"/>
      <c r="G33" s="1152"/>
      <c r="H33" s="1153"/>
      <c r="I33" s="1036"/>
    </row>
    <row r="34" spans="1:9" ht="15.75">
      <c r="A34" s="1154" t="s">
        <v>556</v>
      </c>
      <c r="B34" s="1155"/>
      <c r="C34" s="1155"/>
      <c r="D34" s="1155"/>
      <c r="E34" s="1155"/>
      <c r="F34" s="1152"/>
      <c r="G34" s="1152"/>
      <c r="H34" s="1153"/>
      <c r="I34" s="1036"/>
    </row>
    <row r="35" spans="1:9" ht="15.75">
      <c r="A35" s="1154" t="s">
        <v>148</v>
      </c>
      <c r="B35" s="1155"/>
      <c r="C35" s="1155"/>
      <c r="D35" s="1155"/>
      <c r="E35" s="1155"/>
      <c r="F35" s="1150">
        <f>'СУФ-ДЕФ'!C30</f>
        <v>-61368186.79999995</v>
      </c>
      <c r="G35" s="1150"/>
      <c r="H35" s="1151"/>
      <c r="I35" s="1035">
        <f>'СУФ-ДЕФ'!D30</f>
        <v>8674204.23000002</v>
      </c>
    </row>
    <row r="36" spans="1:9" ht="32.25" customHeight="1">
      <c r="A36" s="1128" t="s">
        <v>572</v>
      </c>
      <c r="B36" s="1129"/>
      <c r="C36" s="1129"/>
      <c r="D36" s="1129"/>
      <c r="E36" s="1130"/>
      <c r="F36" s="1152" t="s">
        <v>573</v>
      </c>
      <c r="G36" s="1152"/>
      <c r="H36" s="1153"/>
      <c r="I36" s="1036"/>
    </row>
    <row r="37" spans="1:9" ht="15.75">
      <c r="A37" s="1166" t="s">
        <v>637</v>
      </c>
      <c r="B37" s="1167"/>
      <c r="C37" s="1167"/>
      <c r="D37" s="1167"/>
      <c r="E37" s="1167"/>
      <c r="F37" s="1150">
        <f>'СУФ-ДЕФ'!C46</f>
        <v>-61368186.79999995</v>
      </c>
      <c r="G37" s="1150"/>
      <c r="H37" s="1151"/>
      <c r="I37" s="1035">
        <f>'СУФ-ДЕФ'!D46</f>
        <v>8674204.23000002</v>
      </c>
    </row>
    <row r="38" spans="1:9" ht="15.75">
      <c r="A38" s="1166" t="s">
        <v>409</v>
      </c>
      <c r="B38" s="1167"/>
      <c r="C38" s="1167"/>
      <c r="D38" s="1167"/>
      <c r="E38" s="1167"/>
      <c r="F38" s="1152"/>
      <c r="G38" s="1152"/>
      <c r="H38" s="1153"/>
      <c r="I38" s="1036"/>
    </row>
    <row r="39" spans="1:9" ht="15.75">
      <c r="A39" s="1154" t="s">
        <v>574</v>
      </c>
      <c r="B39" s="1155"/>
      <c r="C39" s="1155"/>
      <c r="D39" s="1155"/>
      <c r="E39" s="1155"/>
      <c r="F39" s="1152" t="s">
        <v>573</v>
      </c>
      <c r="G39" s="1152"/>
      <c r="H39" s="1153"/>
      <c r="I39" s="1036"/>
    </row>
    <row r="40" spans="1:9" ht="15.75">
      <c r="A40" s="1142" t="s">
        <v>626</v>
      </c>
      <c r="B40" s="1143"/>
      <c r="C40" s="1143"/>
      <c r="D40" s="1143"/>
      <c r="E40" s="1144"/>
      <c r="F40" s="1160">
        <f>ПРИХОДИ!C84</f>
        <v>50000000</v>
      </c>
      <c r="G40" s="1161"/>
      <c r="H40" s="1162"/>
      <c r="I40" s="1037"/>
    </row>
    <row r="41" spans="1:9" ht="15.75">
      <c r="A41" s="1154" t="s">
        <v>629</v>
      </c>
      <c r="B41" s="1155"/>
      <c r="C41" s="1155"/>
      <c r="D41" s="1155"/>
      <c r="E41" s="1155"/>
      <c r="F41" s="1150">
        <f>РАСХОДИ!C47</f>
        <v>0</v>
      </c>
      <c r="G41" s="1150"/>
      <c r="H41" s="1151"/>
      <c r="I41" s="1035"/>
    </row>
    <row r="42" spans="1:9" ht="15.75">
      <c r="A42" s="1142" t="s">
        <v>628</v>
      </c>
      <c r="B42" s="1143"/>
      <c r="C42" s="1143"/>
      <c r="D42" s="1143"/>
      <c r="E42" s="1144"/>
      <c r="F42" s="1145" t="str">
        <f>'СУФ-ДЕФ'!C44</f>
        <v>11,368,186.80</v>
      </c>
      <c r="G42" s="1161"/>
      <c r="H42" s="1162"/>
      <c r="I42" s="1038">
        <f>'СУФ-ДЕФ'!D44</f>
        <v>11368186.8</v>
      </c>
    </row>
    <row r="43" spans="1:9" ht="16.5" thickBot="1">
      <c r="A43" s="1126" t="s">
        <v>627</v>
      </c>
      <c r="B43" s="1127"/>
      <c r="C43" s="1127"/>
      <c r="D43" s="1127"/>
      <c r="E43" s="1127"/>
      <c r="F43" s="1157">
        <f>'СУФ-ДЕФ'!C45</f>
        <v>61368186.8</v>
      </c>
      <c r="G43" s="1157"/>
      <c r="H43" s="1158"/>
      <c r="I43" s="1046">
        <v>-8674204</v>
      </c>
    </row>
    <row r="44" spans="1:9" ht="16.5" thickTop="1">
      <c r="A44" s="1163"/>
      <c r="B44" s="1164"/>
      <c r="C44" s="1164"/>
      <c r="D44" s="1164"/>
      <c r="E44" s="1164"/>
      <c r="F44" s="1159"/>
      <c r="G44" s="1159"/>
      <c r="H44" s="1159"/>
      <c r="I44" s="1034"/>
    </row>
    <row r="45" spans="1:9" ht="15.75">
      <c r="A45" s="1165"/>
      <c r="B45" s="1165"/>
      <c r="C45" s="1165"/>
      <c r="D45" s="1165"/>
      <c r="E45" s="1165"/>
      <c r="F45" s="1156"/>
      <c r="G45" s="1156"/>
      <c r="H45" s="1156"/>
      <c r="I45" s="1022"/>
    </row>
    <row r="46" spans="1:9" ht="15.75">
      <c r="A46" s="451"/>
      <c r="B46" s="451"/>
      <c r="C46" s="451"/>
      <c r="D46" s="451"/>
      <c r="E46" s="451"/>
      <c r="F46" s="452"/>
      <c r="G46" s="452"/>
      <c r="H46" s="452"/>
      <c r="I46" s="452"/>
    </row>
    <row r="47" spans="1:9" ht="15.75">
      <c r="A47" s="451"/>
      <c r="B47" s="451"/>
      <c r="C47" s="451"/>
      <c r="D47" s="451"/>
      <c r="E47" s="451"/>
      <c r="F47" s="452"/>
      <c r="G47" s="452"/>
      <c r="H47" s="452"/>
      <c r="I47" s="452"/>
    </row>
    <row r="48" spans="1:9" ht="15.75">
      <c r="A48" s="451"/>
      <c r="B48" s="451"/>
      <c r="C48" s="451"/>
      <c r="D48" s="451"/>
      <c r="E48" s="451"/>
      <c r="F48" s="452"/>
      <c r="G48" s="452"/>
      <c r="H48" s="452"/>
      <c r="I48" s="452"/>
    </row>
  </sheetData>
  <mergeCells count="61">
    <mergeCell ref="F18:H18"/>
    <mergeCell ref="A19:E19"/>
    <mergeCell ref="A20:E20"/>
    <mergeCell ref="F19:H19"/>
    <mergeCell ref="F20:H20"/>
    <mergeCell ref="A22:E22"/>
    <mergeCell ref="A23:E23"/>
    <mergeCell ref="A24:E24"/>
    <mergeCell ref="A18:E18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4:E44"/>
    <mergeCell ref="A45:E45"/>
    <mergeCell ref="A38:E38"/>
    <mergeCell ref="A39:E39"/>
    <mergeCell ref="A41:E41"/>
    <mergeCell ref="A43:E43"/>
    <mergeCell ref="A40:E40"/>
    <mergeCell ref="A42:E42"/>
    <mergeCell ref="F29:H29"/>
    <mergeCell ref="F30:H30"/>
    <mergeCell ref="F23:H23"/>
    <mergeCell ref="F24:H24"/>
    <mergeCell ref="F26:H26"/>
    <mergeCell ref="F27:H27"/>
    <mergeCell ref="F28:H28"/>
    <mergeCell ref="F37:H37"/>
    <mergeCell ref="F35:H35"/>
    <mergeCell ref="F36:H36"/>
    <mergeCell ref="F31:H31"/>
    <mergeCell ref="F32:H32"/>
    <mergeCell ref="F33:H33"/>
    <mergeCell ref="F34:H34"/>
    <mergeCell ref="F45:H45"/>
    <mergeCell ref="F38:H38"/>
    <mergeCell ref="F39:H39"/>
    <mergeCell ref="F41:H41"/>
    <mergeCell ref="F43:H43"/>
    <mergeCell ref="F44:H44"/>
    <mergeCell ref="F40:H40"/>
    <mergeCell ref="F42:H42"/>
    <mergeCell ref="A1:J1"/>
    <mergeCell ref="A25:E25"/>
    <mergeCell ref="F25:H25"/>
    <mergeCell ref="C9:E9"/>
    <mergeCell ref="A7:H7"/>
    <mergeCell ref="A8:H8"/>
    <mergeCell ref="A13:H13"/>
    <mergeCell ref="F21:H21"/>
    <mergeCell ref="F22:H22"/>
    <mergeCell ref="A21:E21"/>
  </mergeCells>
  <printOptions/>
  <pageMargins left="0.8267716535433072" right="0.2362204724409449" top="0.5118110236220472" bottom="0.5118110236220472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0" workbookViewId="0" topLeftCell="A1">
      <selection activeCell="J15" sqref="J15"/>
    </sheetView>
  </sheetViews>
  <sheetFormatPr defaultColWidth="9.140625" defaultRowHeight="12.75"/>
  <cols>
    <col min="1" max="1" width="52.00390625" style="10" customWidth="1"/>
    <col min="2" max="2" width="16.28125" style="10" customWidth="1"/>
    <col min="3" max="4" width="19.140625" style="10" customWidth="1"/>
    <col min="5" max="16384" width="9.140625" style="10" customWidth="1"/>
  </cols>
  <sheetData>
    <row r="1" spans="1:4" ht="16.5" thickBot="1">
      <c r="A1" s="1141"/>
      <c r="B1" s="1141"/>
      <c r="C1" s="1141"/>
      <c r="D1" s="850"/>
    </row>
    <row r="2" spans="1:4" ht="31.5">
      <c r="A2" s="462"/>
      <c r="B2" s="463" t="s">
        <v>192</v>
      </c>
      <c r="C2" s="464" t="s">
        <v>384</v>
      </c>
      <c r="D2" s="1027" t="s">
        <v>179</v>
      </c>
    </row>
    <row r="3" spans="1:4" ht="15.75">
      <c r="A3" s="465">
        <v>1</v>
      </c>
      <c r="B3" s="466">
        <v>2</v>
      </c>
      <c r="C3" s="467">
        <v>3</v>
      </c>
      <c r="D3" s="1028"/>
    </row>
    <row r="4" spans="1:4" ht="31.5">
      <c r="A4" s="188" t="s">
        <v>385</v>
      </c>
      <c r="B4" s="189"/>
      <c r="C4" s="194"/>
      <c r="D4" s="1029"/>
    </row>
    <row r="5" spans="1:4" ht="15.75">
      <c r="A5" s="190" t="s">
        <v>386</v>
      </c>
      <c r="B5" s="189"/>
      <c r="C5" s="1031">
        <f>C6+C19</f>
        <v>575793500</v>
      </c>
      <c r="D5" s="1030">
        <f>D6+D19</f>
        <v>201659812.24</v>
      </c>
    </row>
    <row r="6" spans="1:4" ht="15.75">
      <c r="A6" s="188" t="s">
        <v>387</v>
      </c>
      <c r="B6" s="189">
        <v>7</v>
      </c>
      <c r="C6" s="1031">
        <f>C7+C11+C14+C17</f>
        <v>574793500</v>
      </c>
      <c r="D6" s="1030">
        <f>D7+D11+D14+D17+D16</f>
        <v>199051707.24</v>
      </c>
    </row>
    <row r="7" spans="1:4" ht="15.75">
      <c r="A7" s="191" t="s">
        <v>388</v>
      </c>
      <c r="B7" s="189">
        <v>71</v>
      </c>
      <c r="C7" s="1031">
        <f>C8+C9+C10</f>
        <v>287200000</v>
      </c>
      <c r="D7" s="1030">
        <f>'СУФ-ДЕФ'!D8+'СУФ-ДЕФ'!D9+'СУФ-ДЕФ'!D10</f>
        <v>89775906.62</v>
      </c>
    </row>
    <row r="8" spans="1:4" ht="15.75">
      <c r="A8" s="191" t="s">
        <v>389</v>
      </c>
      <c r="B8" s="189">
        <v>711</v>
      </c>
      <c r="C8" s="1031">
        <f>ПРИХОДИ!C19</f>
        <v>173200000</v>
      </c>
      <c r="D8" s="1030">
        <f>ПРИХОДИ!D19</f>
        <v>60061175.44</v>
      </c>
    </row>
    <row r="9" spans="1:4" ht="15.75">
      <c r="A9" s="191" t="s">
        <v>390</v>
      </c>
      <c r="B9" s="189">
        <v>714</v>
      </c>
      <c r="C9" s="1031">
        <f>ПРИХОДИ!C36</f>
        <v>10750000</v>
      </c>
      <c r="D9" s="1030">
        <f>ПРИХОДИ!D36</f>
        <v>3958258.96</v>
      </c>
    </row>
    <row r="10" spans="1:4" ht="66.75" customHeight="1">
      <c r="A10" s="191" t="s">
        <v>391</v>
      </c>
      <c r="B10" s="189" t="s">
        <v>392</v>
      </c>
      <c r="C10" s="1031">
        <f>ПРИХОДИ!C22+ПРИХОДИ!C28+ПРИХОДИ!C39</f>
        <v>103250000</v>
      </c>
      <c r="D10" s="1030">
        <f>ПРИХОДИ!D22+ПРИХОДИ!D28+ПРИХОДИ!D39</f>
        <v>25756472.22</v>
      </c>
    </row>
    <row r="11" spans="1:4" ht="15.75">
      <c r="A11" s="191" t="s">
        <v>393</v>
      </c>
      <c r="B11" s="189">
        <v>74</v>
      </c>
      <c r="C11" s="1031">
        <f>C12+C13+C15+C18</f>
        <v>73287000</v>
      </c>
      <c r="D11" s="1030">
        <f>D12+D13+D15+D18</f>
        <v>11855968.43</v>
      </c>
    </row>
    <row r="12" spans="1:4" ht="15.75">
      <c r="A12" s="191" t="s">
        <v>394</v>
      </c>
      <c r="B12" s="189">
        <v>7411</v>
      </c>
      <c r="C12" s="1031">
        <f>ПРИХОДИ!C49</f>
        <v>1500000</v>
      </c>
      <c r="D12" s="1030">
        <f>ПРИХОДИ!D49</f>
        <v>290498.48</v>
      </c>
    </row>
    <row r="13" spans="1:4" ht="47.25">
      <c r="A13" s="192" t="s">
        <v>513</v>
      </c>
      <c r="B13" s="189">
        <v>7415</v>
      </c>
      <c r="C13" s="1031">
        <f>ПРИХОДИ!C50+ПРИХОДИ!C51+ПРИХОДИ!C52+ПРИХОДИ!C53</f>
        <v>49417000</v>
      </c>
      <c r="D13" s="1030">
        <f>ПРИХОДИ!D50+ПРИХОДИ!D51+ПРИХОДИ!D52+ПРИХОДИ!D53</f>
        <v>1598619.84</v>
      </c>
    </row>
    <row r="14" spans="1:4" ht="15.75">
      <c r="A14" s="191" t="s">
        <v>430</v>
      </c>
      <c r="B14" s="189" t="s">
        <v>180</v>
      </c>
      <c r="C14" s="1031">
        <f>ПРИХОДИ!C73</f>
        <v>1475000</v>
      </c>
      <c r="D14" s="1030">
        <f>ПРИХОДИ!D75</f>
        <v>65795.82</v>
      </c>
    </row>
    <row r="15" spans="1:4" ht="15.75">
      <c r="A15" s="191" t="s">
        <v>470</v>
      </c>
      <c r="B15" s="189" t="s">
        <v>76</v>
      </c>
      <c r="C15" s="1031">
        <f>ПРИХОДИ!C60+ПРИХОДИ!C64+ПРИХОДИ!C67</f>
        <v>14370000</v>
      </c>
      <c r="D15" s="1030">
        <f>ПРИХОДИ!D60+ПРИХОДИ!D64+ПРИХОДИ!D67</f>
        <v>2788532.11</v>
      </c>
    </row>
    <row r="16" spans="1:4" ht="15.75">
      <c r="A16" s="191"/>
      <c r="B16" s="189" t="s">
        <v>181</v>
      </c>
      <c r="C16" s="1031"/>
      <c r="D16" s="1030">
        <f>ПРИХОДИ!D43</f>
        <v>233505.37</v>
      </c>
    </row>
    <row r="17" spans="1:7" ht="15.75">
      <c r="A17" s="191" t="s">
        <v>395</v>
      </c>
      <c r="B17" s="189">
        <v>733</v>
      </c>
      <c r="C17" s="1031">
        <f>ПРИХОДИ!C47</f>
        <v>212831500</v>
      </c>
      <c r="D17" s="1030">
        <f>ПРИХОДИ!D47</f>
        <v>97120531</v>
      </c>
      <c r="G17" s="10" t="s">
        <v>188</v>
      </c>
    </row>
    <row r="18" spans="1:4" ht="15.75">
      <c r="A18" s="191" t="s">
        <v>469</v>
      </c>
      <c r="B18" s="189" t="s">
        <v>465</v>
      </c>
      <c r="C18" s="1031">
        <f>ПРИХОДИ!C70</f>
        <v>8000000</v>
      </c>
      <c r="D18" s="1030">
        <f>ПРИХОДИ!D70</f>
        <v>7178318</v>
      </c>
    </row>
    <row r="19" spans="1:4" ht="31.5">
      <c r="A19" s="188" t="s">
        <v>396</v>
      </c>
      <c r="B19" s="189">
        <v>8</v>
      </c>
      <c r="C19" s="1031">
        <f>ПРИХОДИ!C78+ПРИХОДИ!C81</f>
        <v>1000000</v>
      </c>
      <c r="D19" s="1030">
        <f>ПРИХОДИ!D78+ПРИХОДИ!D81</f>
        <v>2608105</v>
      </c>
    </row>
    <row r="20" spans="1:4" ht="15.75">
      <c r="A20" s="190" t="s">
        <v>397</v>
      </c>
      <c r="B20" s="189"/>
      <c r="C20" s="1031"/>
      <c r="D20" s="1030">
        <f>D21+D29</f>
        <v>192985608.01</v>
      </c>
    </row>
    <row r="21" spans="1:4" ht="15.75">
      <c r="A21" s="188" t="s">
        <v>398</v>
      </c>
      <c r="B21" s="189">
        <v>4</v>
      </c>
      <c r="C21" s="1031">
        <f>C22+C23+C24+C25+C26+C27+C28</f>
        <v>465761048</v>
      </c>
      <c r="D21" s="1030">
        <f>D22+D23+D24+D25+D26+D27+D28</f>
        <v>171895441.26</v>
      </c>
    </row>
    <row r="22" spans="1:4" ht="15.75">
      <c r="A22" s="191" t="s">
        <v>399</v>
      </c>
      <c r="B22" s="189">
        <v>41</v>
      </c>
      <c r="C22" s="1031">
        <f>РАСХОДИ!C7</f>
        <v>106130000</v>
      </c>
      <c r="D22" s="1030">
        <f>РАСХОДИ!D7</f>
        <v>41116173.550000004</v>
      </c>
    </row>
    <row r="23" spans="1:4" ht="15.75">
      <c r="A23" s="191" t="s">
        <v>400</v>
      </c>
      <c r="B23" s="189">
        <v>42</v>
      </c>
      <c r="C23" s="1031">
        <f>РАСХОДИ!C15</f>
        <v>202937500</v>
      </c>
      <c r="D23" s="1030">
        <f>РАСХОДИ!D15</f>
        <v>84424928.27999999</v>
      </c>
    </row>
    <row r="24" spans="1:4" ht="15.75">
      <c r="A24" s="191" t="s">
        <v>401</v>
      </c>
      <c r="B24" s="189">
        <v>44</v>
      </c>
      <c r="C24" s="1031">
        <f>РАСХОДИ!C22</f>
        <v>4105000</v>
      </c>
      <c r="D24" s="1030">
        <f>РАСХОДИ!D22</f>
        <v>46444.38</v>
      </c>
    </row>
    <row r="25" spans="1:4" ht="15.75">
      <c r="A25" s="191" t="s">
        <v>402</v>
      </c>
      <c r="B25" s="189">
        <v>45</v>
      </c>
      <c r="C25" s="1031">
        <f>РАСХОДИ!C25</f>
        <v>16100000</v>
      </c>
      <c r="D25" s="1030">
        <f>РАСХОДИ!D25</f>
        <v>0</v>
      </c>
    </row>
    <row r="26" spans="1:4" ht="15.75">
      <c r="A26" s="191" t="s">
        <v>403</v>
      </c>
      <c r="B26" s="189">
        <v>47</v>
      </c>
      <c r="C26" s="1031">
        <f>РАСХОДИ!C31</f>
        <v>14950000</v>
      </c>
      <c r="D26" s="1030">
        <f>РАСХОДИ!D31</f>
        <v>4131328.28</v>
      </c>
    </row>
    <row r="27" spans="1:4" ht="15.75">
      <c r="A27" s="191" t="s">
        <v>468</v>
      </c>
      <c r="B27" s="189" t="s">
        <v>404</v>
      </c>
      <c r="C27" s="1031">
        <f>РАСХОДИ!C33+РАСХОДИ!C38</f>
        <v>37463568</v>
      </c>
      <c r="D27" s="1030">
        <f>РАСХОДИ!D33+РАСХОДИ!D38</f>
        <v>12043028.87</v>
      </c>
    </row>
    <row r="28" spans="1:4" ht="15.75">
      <c r="A28" s="191" t="s">
        <v>405</v>
      </c>
      <c r="B28" s="189" t="s">
        <v>75</v>
      </c>
      <c r="C28" s="1031">
        <f>РАСХОДИ!C27</f>
        <v>84074980</v>
      </c>
      <c r="D28" s="1030">
        <f>РАСХОДИ!D27</f>
        <v>30133537.9</v>
      </c>
    </row>
    <row r="29" spans="1:4" ht="15.75">
      <c r="A29" s="188" t="s">
        <v>406</v>
      </c>
      <c r="B29" s="189" t="s">
        <v>425</v>
      </c>
      <c r="C29" s="1031">
        <f>РАСХОДИ!C40</f>
        <v>171400638.8</v>
      </c>
      <c r="D29" s="1030">
        <f>РАСХОДИ!D40</f>
        <v>21090166.75</v>
      </c>
    </row>
    <row r="30" spans="1:4" ht="31.5">
      <c r="A30" s="190" t="s">
        <v>407</v>
      </c>
      <c r="B30" s="189" t="s">
        <v>408</v>
      </c>
      <c r="C30" s="1031">
        <f>(C6+C19)-(C21+C29)</f>
        <v>-61368186.79999995</v>
      </c>
      <c r="D30" s="1031">
        <f>(D6+D19)-(D21+D29)</f>
        <v>8674204.23000002</v>
      </c>
    </row>
    <row r="31" spans="1:4" ht="15.75">
      <c r="A31" s="188" t="s">
        <v>409</v>
      </c>
      <c r="B31" s="189"/>
      <c r="C31" s="1031"/>
      <c r="D31" s="1030"/>
    </row>
    <row r="32" spans="1:4" ht="31.5">
      <c r="A32" s="190" t="s">
        <v>149</v>
      </c>
      <c r="B32" s="189">
        <v>92</v>
      </c>
      <c r="C32" s="1031">
        <f>ПРИХОДИ!C81</f>
        <v>0</v>
      </c>
      <c r="D32" s="1030"/>
    </row>
    <row r="33" spans="1:4" ht="15.75">
      <c r="A33" s="190" t="s">
        <v>410</v>
      </c>
      <c r="B33" s="189">
        <v>91</v>
      </c>
      <c r="C33" s="1031">
        <f>C34+C37</f>
        <v>50000000</v>
      </c>
      <c r="D33" s="1031">
        <f>D34+D37</f>
        <v>0</v>
      </c>
    </row>
    <row r="34" spans="1:4" ht="15.75">
      <c r="A34" s="191" t="s">
        <v>411</v>
      </c>
      <c r="B34" s="189">
        <v>911</v>
      </c>
      <c r="C34" s="1031">
        <f>C35</f>
        <v>50000000</v>
      </c>
      <c r="D34" s="1031">
        <f>D35</f>
        <v>0</v>
      </c>
    </row>
    <row r="35" spans="1:4" ht="31.5">
      <c r="A35" s="191" t="s">
        <v>412</v>
      </c>
      <c r="B35" s="189" t="s">
        <v>413</v>
      </c>
      <c r="C35" s="1031">
        <f>ПРИХОДИ!C84</f>
        <v>50000000</v>
      </c>
      <c r="D35" s="1030">
        <f>ПРИХОДИ!D84</f>
        <v>0</v>
      </c>
    </row>
    <row r="36" spans="1:4" ht="47.25">
      <c r="A36" s="191" t="s">
        <v>414</v>
      </c>
      <c r="B36" s="193" t="s">
        <v>415</v>
      </c>
      <c r="C36" s="1031"/>
      <c r="D36" s="1030"/>
    </row>
    <row r="37" spans="1:4" ht="15.75">
      <c r="A37" s="191" t="s">
        <v>416</v>
      </c>
      <c r="B37" s="189">
        <v>912</v>
      </c>
      <c r="C37" s="1031"/>
      <c r="D37" s="1030"/>
    </row>
    <row r="38" spans="1:4" ht="15.75">
      <c r="A38" s="190" t="s">
        <v>417</v>
      </c>
      <c r="B38" s="189">
        <v>62</v>
      </c>
      <c r="C38" s="1031"/>
      <c r="D38" s="1030"/>
    </row>
    <row r="39" spans="1:4" ht="15.75">
      <c r="A39" s="190" t="s">
        <v>418</v>
      </c>
      <c r="B39" s="189">
        <v>61</v>
      </c>
      <c r="C39" s="1031">
        <f>C40</f>
        <v>0</v>
      </c>
      <c r="D39" s="1030"/>
    </row>
    <row r="40" spans="1:4" ht="15.75">
      <c r="A40" s="191" t="s">
        <v>419</v>
      </c>
      <c r="B40" s="189">
        <v>611</v>
      </c>
      <c r="C40" s="1031">
        <f>C41</f>
        <v>0</v>
      </c>
      <c r="D40" s="1030"/>
    </row>
    <row r="41" spans="1:4" ht="47.25">
      <c r="A41" s="191" t="s">
        <v>420</v>
      </c>
      <c r="B41" s="189" t="s">
        <v>421</v>
      </c>
      <c r="C41" s="1031">
        <f>'ПОСЕБАН ДЕО'!H179</f>
        <v>0</v>
      </c>
      <c r="D41" s="1030"/>
    </row>
    <row r="42" spans="1:4" ht="47.25">
      <c r="A42" s="191" t="s">
        <v>422</v>
      </c>
      <c r="B42" s="193" t="s">
        <v>423</v>
      </c>
      <c r="C42" s="1031"/>
      <c r="D42" s="1030"/>
    </row>
    <row r="43" spans="1:4" ht="15.75">
      <c r="A43" s="191" t="s">
        <v>424</v>
      </c>
      <c r="B43" s="189"/>
      <c r="C43" s="1031"/>
      <c r="D43" s="1030"/>
    </row>
    <row r="44" spans="1:4" ht="31.5">
      <c r="A44" s="914" t="s">
        <v>708</v>
      </c>
      <c r="B44" s="189"/>
      <c r="C44" s="1032" t="str">
        <f>ПРИХОДИ!C11</f>
        <v>11,368,186.80</v>
      </c>
      <c r="D44" s="1032">
        <f>ПРИХОДИ!D11</f>
        <v>11368186.8</v>
      </c>
    </row>
    <row r="45" spans="1:4" ht="16.5" thickBot="1">
      <c r="A45" s="190" t="s">
        <v>736</v>
      </c>
      <c r="B45" s="189"/>
      <c r="C45" s="1033">
        <f>C32+C33+C44-C38-C39</f>
        <v>61368186.8</v>
      </c>
      <c r="D45" s="1049">
        <f>-D30</f>
        <v>-8674204.23000002</v>
      </c>
    </row>
    <row r="46" spans="1:4" ht="33" thickBot="1" thickTop="1">
      <c r="A46" s="881" t="s">
        <v>691</v>
      </c>
      <c r="B46" s="1047"/>
      <c r="C46" s="1048">
        <f>(C30+C32-C38)</f>
        <v>-61368186.79999995</v>
      </c>
      <c r="D46" s="1049">
        <f>D30+D32-D38</f>
        <v>8674204.23000002</v>
      </c>
    </row>
    <row r="47" ht="16.5" thickTop="1"/>
    <row r="48" spans="3:4" ht="15.75">
      <c r="C48" s="196"/>
      <c r="D48" s="196"/>
    </row>
    <row r="50" spans="3:4" ht="15.75">
      <c r="C50" s="196"/>
      <c r="D50" s="196"/>
    </row>
  </sheetData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8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60" workbookViewId="0" topLeftCell="A45">
      <selection activeCell="I75" sqref="I75"/>
    </sheetView>
  </sheetViews>
  <sheetFormatPr defaultColWidth="9.140625" defaultRowHeight="12.75"/>
  <cols>
    <col min="1" max="1" width="11.28125" style="138" customWidth="1"/>
    <col min="2" max="2" width="48.421875" style="141" customWidth="1"/>
    <col min="3" max="3" width="16.7109375" style="139" customWidth="1"/>
    <col min="4" max="4" width="17.140625" style="139" customWidth="1"/>
    <col min="5" max="5" width="16.421875" style="139" customWidth="1"/>
    <col min="6" max="6" width="18.7109375" style="139" customWidth="1"/>
    <col min="7" max="7" width="12.7109375" style="139" bestFit="1" customWidth="1"/>
    <col min="8" max="8" width="9.140625" style="139" customWidth="1"/>
    <col min="9" max="9" width="15.421875" style="139" bestFit="1" customWidth="1"/>
    <col min="10" max="16384" width="9.140625" style="139" customWidth="1"/>
  </cols>
  <sheetData>
    <row r="1" spans="1:6" ht="15.75" customHeight="1">
      <c r="A1" s="141"/>
      <c r="B1" s="1148"/>
      <c r="C1" s="1148"/>
      <c r="D1" s="1148"/>
      <c r="E1" s="140"/>
      <c r="F1" s="461"/>
    </row>
    <row r="2" spans="1:6" s="299" customFormat="1" ht="15.75">
      <c r="A2" s="1170" t="s">
        <v>729</v>
      </c>
      <c r="B2" s="1171"/>
      <c r="C2" s="1171"/>
      <c r="D2" s="1171"/>
      <c r="E2" s="1171"/>
      <c r="F2" s="1171"/>
    </row>
    <row r="3" spans="1:4" s="299" customFormat="1" ht="15.75">
      <c r="A3" s="424" t="s">
        <v>726</v>
      </c>
      <c r="B3" s="461"/>
      <c r="C3" s="461"/>
      <c r="D3" s="461"/>
    </row>
    <row r="4" spans="1:5" s="299" customFormat="1" ht="15.75">
      <c r="A4" s="424" t="s">
        <v>727</v>
      </c>
      <c r="B4" s="461"/>
      <c r="C4" s="461"/>
      <c r="D4" s="461"/>
      <c r="E4" s="461"/>
    </row>
    <row r="5" spans="1:6" s="299" customFormat="1" ht="15.75">
      <c r="A5" s="424" t="s">
        <v>728</v>
      </c>
      <c r="B5" s="461"/>
      <c r="C5" s="461"/>
      <c r="D5" s="461"/>
      <c r="E5" s="461"/>
      <c r="F5" s="461"/>
    </row>
    <row r="6" spans="1:5" s="299" customFormat="1" ht="15.75">
      <c r="A6" s="424"/>
      <c r="B6" s="461"/>
      <c r="C6" s="461"/>
      <c r="D6" s="461"/>
      <c r="E6" s="461"/>
    </row>
    <row r="7" spans="1:6" s="299" customFormat="1" ht="18.75">
      <c r="A7" s="1168" t="s">
        <v>630</v>
      </c>
      <c r="B7" s="1169"/>
      <c r="C7" s="1169"/>
      <c r="D7" s="1169"/>
      <c r="E7" s="1169"/>
      <c r="F7" s="1169"/>
    </row>
    <row r="8" spans="1:5" s="299" customFormat="1" ht="16.5" thickBot="1">
      <c r="A8" s="138"/>
      <c r="B8" s="141"/>
      <c r="C8" s="267"/>
      <c r="D8" s="267"/>
      <c r="E8" s="267"/>
    </row>
    <row r="9" spans="1:6" s="299" customFormat="1" ht="26.25" thickTop="1">
      <c r="A9" s="268" t="s">
        <v>358</v>
      </c>
      <c r="B9" s="211" t="s">
        <v>357</v>
      </c>
      <c r="C9" s="269" t="s">
        <v>169</v>
      </c>
      <c r="D9" s="269" t="s">
        <v>170</v>
      </c>
      <c r="E9" s="269" t="s">
        <v>171</v>
      </c>
      <c r="F9" s="270" t="s">
        <v>172</v>
      </c>
    </row>
    <row r="10" spans="1:6" ht="15.75">
      <c r="A10" s="271">
        <v>1</v>
      </c>
      <c r="B10" s="272">
        <v>2</v>
      </c>
      <c r="C10" s="301">
        <v>3</v>
      </c>
      <c r="D10" s="301"/>
      <c r="E10" s="301"/>
      <c r="F10" s="302"/>
    </row>
    <row r="11" spans="1:6" ht="31.5">
      <c r="A11" s="472">
        <v>321311</v>
      </c>
      <c r="B11" s="473" t="s">
        <v>85</v>
      </c>
      <c r="C11" s="474" t="s">
        <v>698</v>
      </c>
      <c r="D11" s="1025">
        <v>11368186.8</v>
      </c>
      <c r="E11" s="952" t="s">
        <v>174</v>
      </c>
      <c r="F11" s="1026" t="s">
        <v>175</v>
      </c>
    </row>
    <row r="12" spans="1:6" ht="32.25" thickBot="1">
      <c r="A12" s="273">
        <v>711</v>
      </c>
      <c r="B12" s="274" t="s">
        <v>432</v>
      </c>
      <c r="C12" s="275"/>
      <c r="D12" s="408"/>
      <c r="E12" s="408"/>
      <c r="F12" s="276"/>
    </row>
    <row r="13" spans="1:6" ht="16.5" thickTop="1">
      <c r="A13" s="145">
        <v>711110</v>
      </c>
      <c r="B13" s="146" t="s">
        <v>431</v>
      </c>
      <c r="C13" s="277">
        <v>145550000</v>
      </c>
      <c r="D13" s="277">
        <v>53233757.08</v>
      </c>
      <c r="E13" s="277">
        <f>D13/C13*100</f>
        <v>36.574206169701135</v>
      </c>
      <c r="F13" s="278">
        <f aca="true" t="shared" si="0" ref="F13:F18">C13-D13</f>
        <v>92316242.92</v>
      </c>
    </row>
    <row r="14" spans="1:6" ht="18" customHeight="1">
      <c r="A14" s="148">
        <v>711120</v>
      </c>
      <c r="B14" s="149" t="s">
        <v>466</v>
      </c>
      <c r="C14" s="279">
        <v>10000000</v>
      </c>
      <c r="D14" s="279">
        <v>3310146.51</v>
      </c>
      <c r="E14" s="279">
        <f aca="true" t="shared" si="1" ref="E14:E19">D14/C14*100</f>
        <v>33.1014651</v>
      </c>
      <c r="F14" s="280">
        <f t="shared" si="0"/>
        <v>6689853.49</v>
      </c>
    </row>
    <row r="15" spans="1:6" ht="47.25">
      <c r="A15" s="150">
        <v>711140</v>
      </c>
      <c r="B15" s="149" t="s">
        <v>467</v>
      </c>
      <c r="C15" s="279">
        <v>6000000</v>
      </c>
      <c r="D15" s="279">
        <v>215693.12</v>
      </c>
      <c r="E15" s="279">
        <f t="shared" si="1"/>
        <v>3.5948853333333335</v>
      </c>
      <c r="F15" s="280">
        <f t="shared" si="0"/>
        <v>5784306.88</v>
      </c>
    </row>
    <row r="16" spans="1:6" ht="15.75">
      <c r="A16" s="150">
        <v>711160</v>
      </c>
      <c r="B16" s="149" t="s">
        <v>56</v>
      </c>
      <c r="C16" s="279">
        <v>100000</v>
      </c>
      <c r="D16" s="279">
        <v>17817.47</v>
      </c>
      <c r="E16" s="279">
        <f t="shared" si="1"/>
        <v>17.81747</v>
      </c>
      <c r="F16" s="280">
        <f t="shared" si="0"/>
        <v>82182.53</v>
      </c>
    </row>
    <row r="17" spans="1:6" ht="14.25" customHeight="1">
      <c r="A17" s="148">
        <v>711180</v>
      </c>
      <c r="B17" s="149" t="s">
        <v>463</v>
      </c>
      <c r="C17" s="279">
        <v>50000</v>
      </c>
      <c r="D17" s="279">
        <v>63967.34</v>
      </c>
      <c r="E17" s="279">
        <f t="shared" si="1"/>
        <v>127.93467999999999</v>
      </c>
      <c r="F17" s="280">
        <f t="shared" si="0"/>
        <v>-13967.339999999997</v>
      </c>
    </row>
    <row r="18" spans="1:6" s="143" customFormat="1" ht="66.75" customHeight="1">
      <c r="A18" s="151">
        <v>711190</v>
      </c>
      <c r="B18" s="152" t="s">
        <v>462</v>
      </c>
      <c r="C18" s="281">
        <v>11500000</v>
      </c>
      <c r="D18" s="281">
        <v>3219793.92</v>
      </c>
      <c r="E18" s="281">
        <f t="shared" si="1"/>
        <v>27.998207999999998</v>
      </c>
      <c r="F18" s="282">
        <f t="shared" si="0"/>
        <v>8280206.08</v>
      </c>
    </row>
    <row r="19" spans="1:6" s="140" customFormat="1" ht="16.5" thickBot="1">
      <c r="A19" s="151"/>
      <c r="B19" s="131" t="s">
        <v>457</v>
      </c>
      <c r="C19" s="283">
        <f>C13+C14+C15+C16+C17+C18</f>
        <v>173200000</v>
      </c>
      <c r="D19" s="283">
        <f>D13+D14+D15+D16+D17+D18</f>
        <v>60061175.44</v>
      </c>
      <c r="E19" s="283">
        <f t="shared" si="1"/>
        <v>34.67735302540416</v>
      </c>
      <c r="F19" s="284">
        <f>F13+F14+F15+F16+F17+F18</f>
        <v>113138824.55999999</v>
      </c>
    </row>
    <row r="20" spans="1:6" s="144" customFormat="1" ht="17.25" thickBot="1" thickTop="1">
      <c r="A20" s="153">
        <v>712</v>
      </c>
      <c r="B20" s="154" t="s">
        <v>337</v>
      </c>
      <c r="C20" s="285"/>
      <c r="D20" s="285"/>
      <c r="E20" s="285"/>
      <c r="F20" s="286"/>
    </row>
    <row r="21" spans="1:6" s="147" customFormat="1" ht="17.25" thickBot="1" thickTop="1">
      <c r="A21" s="155">
        <v>712110</v>
      </c>
      <c r="B21" s="156" t="s">
        <v>338</v>
      </c>
      <c r="C21" s="287">
        <v>300000</v>
      </c>
      <c r="D21" s="287">
        <v>0</v>
      </c>
      <c r="E21" s="287">
        <v>0</v>
      </c>
      <c r="F21" s="288">
        <f>C21+D21</f>
        <v>300000</v>
      </c>
    </row>
    <row r="22" spans="1:6" s="147" customFormat="1" ht="17.25" thickBot="1" thickTop="1">
      <c r="A22" s="155"/>
      <c r="B22" s="157" t="s">
        <v>353</v>
      </c>
      <c r="C22" s="285">
        <f>C21</f>
        <v>300000</v>
      </c>
      <c r="D22" s="285">
        <v>0</v>
      </c>
      <c r="E22" s="285">
        <v>0</v>
      </c>
      <c r="F22" s="286">
        <f>C22+D22</f>
        <v>300000</v>
      </c>
    </row>
    <row r="23" spans="1:6" s="147" customFormat="1" ht="17.25" thickBot="1" thickTop="1">
      <c r="A23" s="158">
        <v>713</v>
      </c>
      <c r="B23" s="159" t="s">
        <v>433</v>
      </c>
      <c r="C23" s="287"/>
      <c r="D23" s="287"/>
      <c r="E23" s="287"/>
      <c r="F23" s="288"/>
    </row>
    <row r="24" spans="1:6" s="147" customFormat="1" ht="16.5" thickTop="1">
      <c r="A24" s="160">
        <v>713120</v>
      </c>
      <c r="B24" s="161" t="s">
        <v>459</v>
      </c>
      <c r="C24" s="289">
        <v>70000000</v>
      </c>
      <c r="D24" s="289">
        <v>12023956.87</v>
      </c>
      <c r="E24" s="289">
        <v>17.18</v>
      </c>
      <c r="F24" s="290">
        <v>57976043.13</v>
      </c>
    </row>
    <row r="25" spans="1:6" s="147" customFormat="1" ht="15.75">
      <c r="A25" s="148">
        <v>713310</v>
      </c>
      <c r="B25" s="149" t="s">
        <v>460</v>
      </c>
      <c r="C25" s="279">
        <v>600000</v>
      </c>
      <c r="D25" s="279">
        <v>130818.12</v>
      </c>
      <c r="E25" s="279">
        <v>21.8</v>
      </c>
      <c r="F25" s="280">
        <v>469181.88</v>
      </c>
    </row>
    <row r="26" spans="1:6" s="147" customFormat="1" ht="15.75">
      <c r="A26" s="148">
        <v>713420</v>
      </c>
      <c r="B26" s="149" t="s">
        <v>464</v>
      </c>
      <c r="C26" s="279">
        <v>5000000</v>
      </c>
      <c r="D26" s="279">
        <v>2076629.62</v>
      </c>
      <c r="E26" s="279">
        <v>41.53</v>
      </c>
      <c r="F26" s="280">
        <v>2923370.38</v>
      </c>
    </row>
    <row r="27" spans="1:6" s="147" customFormat="1" ht="31.5">
      <c r="A27" s="148">
        <v>713610</v>
      </c>
      <c r="B27" s="149" t="s">
        <v>461</v>
      </c>
      <c r="C27" s="279">
        <v>50000</v>
      </c>
      <c r="D27" s="279"/>
      <c r="E27" s="279"/>
      <c r="F27" s="280">
        <f>C27+D27</f>
        <v>50000</v>
      </c>
    </row>
    <row r="28" spans="1:6" s="147" customFormat="1" ht="16.5" thickBot="1">
      <c r="A28" s="162"/>
      <c r="B28" s="163" t="s">
        <v>456</v>
      </c>
      <c r="C28" s="291">
        <f>C24+C25+C26+C27</f>
        <v>75650000</v>
      </c>
      <c r="D28" s="291">
        <f>D24+D25+D26+D27</f>
        <v>14231404.61</v>
      </c>
      <c r="E28" s="291">
        <f>D28/C28*100</f>
        <v>18.812167362855252</v>
      </c>
      <c r="F28" s="292">
        <f>F24+F25+F26+F27</f>
        <v>61418595.39000001</v>
      </c>
    </row>
    <row r="29" spans="1:6" s="147" customFormat="1" ht="17.25" thickBot="1" thickTop="1">
      <c r="A29" s="158">
        <v>714</v>
      </c>
      <c r="B29" s="154" t="s">
        <v>434</v>
      </c>
      <c r="C29" s="287"/>
      <c r="D29" s="287"/>
      <c r="E29" s="287"/>
      <c r="F29" s="288"/>
    </row>
    <row r="30" spans="1:6" s="147" customFormat="1" ht="32.25" thickTop="1">
      <c r="A30" s="148">
        <v>714430</v>
      </c>
      <c r="B30" s="149" t="s">
        <v>455</v>
      </c>
      <c r="C30" s="279">
        <v>50000</v>
      </c>
      <c r="D30" s="279">
        <v>0</v>
      </c>
      <c r="E30" s="279">
        <v>0</v>
      </c>
      <c r="F30" s="280">
        <f>C30+D30</f>
        <v>50000</v>
      </c>
    </row>
    <row r="31" spans="1:6" s="147" customFormat="1" ht="15.75">
      <c r="A31" s="148">
        <v>714510</v>
      </c>
      <c r="B31" s="164" t="s">
        <v>454</v>
      </c>
      <c r="C31" s="279">
        <v>8000000</v>
      </c>
      <c r="D31" s="279">
        <v>2959902</v>
      </c>
      <c r="E31" s="279">
        <v>37</v>
      </c>
      <c r="F31" s="280">
        <v>5040098</v>
      </c>
    </row>
    <row r="32" spans="1:6" s="147" customFormat="1" ht="31.5">
      <c r="A32" s="148">
        <v>714540</v>
      </c>
      <c r="B32" s="149" t="s">
        <v>332</v>
      </c>
      <c r="C32" s="279">
        <v>200000</v>
      </c>
      <c r="D32" s="279">
        <v>51504.9</v>
      </c>
      <c r="E32" s="279">
        <v>25.75</v>
      </c>
      <c r="F32" s="280">
        <v>148495.1</v>
      </c>
    </row>
    <row r="33" spans="1:6" s="147" customFormat="1" ht="15.75">
      <c r="A33" s="148">
        <v>714550</v>
      </c>
      <c r="B33" s="149" t="s">
        <v>428</v>
      </c>
      <c r="C33" s="279">
        <v>1000000</v>
      </c>
      <c r="D33" s="279">
        <v>209025</v>
      </c>
      <c r="E33" s="279">
        <v>20.9</v>
      </c>
      <c r="F33" s="280">
        <v>790975</v>
      </c>
    </row>
    <row r="34" spans="1:7" s="147" customFormat="1" ht="15.75">
      <c r="A34" s="148">
        <v>714560</v>
      </c>
      <c r="B34" s="149" t="s">
        <v>475</v>
      </c>
      <c r="C34" s="279">
        <v>1400000</v>
      </c>
      <c r="D34" s="279">
        <v>737827.06</v>
      </c>
      <c r="E34" s="279">
        <v>52.7</v>
      </c>
      <c r="F34" s="280">
        <v>662172.94</v>
      </c>
      <c r="G34" s="197"/>
    </row>
    <row r="35" spans="1:6" s="147" customFormat="1" ht="15.75">
      <c r="A35" s="151">
        <v>714570</v>
      </c>
      <c r="B35" s="152" t="s">
        <v>427</v>
      </c>
      <c r="C35" s="281">
        <v>100000</v>
      </c>
      <c r="D35" s="281"/>
      <c r="E35" s="281"/>
      <c r="F35" s="282">
        <f>C35+D35</f>
        <v>100000</v>
      </c>
    </row>
    <row r="36" spans="1:6" s="147" customFormat="1" ht="15.75">
      <c r="A36" s="148"/>
      <c r="B36" s="132" t="s">
        <v>458</v>
      </c>
      <c r="C36" s="393">
        <f>C30+C31+C32+C33+C34+C35</f>
        <v>10750000</v>
      </c>
      <c r="D36" s="409">
        <f>D30+D31+D32+D33+D34+D35</f>
        <v>3958258.96</v>
      </c>
      <c r="E36" s="409">
        <v>36.82</v>
      </c>
      <c r="F36" s="394">
        <v>6791741.04</v>
      </c>
    </row>
    <row r="37" spans="1:6" s="147" customFormat="1" ht="15.75">
      <c r="A37" s="396">
        <v>716</v>
      </c>
      <c r="B37" s="397" t="s">
        <v>435</v>
      </c>
      <c r="C37" s="398"/>
      <c r="D37" s="279"/>
      <c r="E37" s="279"/>
      <c r="F37" s="280"/>
    </row>
    <row r="38" spans="1:6" s="147" customFormat="1" ht="16.5" thickBot="1">
      <c r="A38" s="162">
        <v>716110</v>
      </c>
      <c r="B38" s="219" t="s">
        <v>453</v>
      </c>
      <c r="C38" s="399">
        <v>27300000</v>
      </c>
      <c r="D38" s="410">
        <v>11525067.61</v>
      </c>
      <c r="E38" s="410">
        <v>42.22</v>
      </c>
      <c r="F38" s="400">
        <v>15774932.39</v>
      </c>
    </row>
    <row r="39" spans="1:9" s="147" customFormat="1" ht="17.25" thickBot="1" thickTop="1">
      <c r="A39" s="198"/>
      <c r="B39" s="174" t="s">
        <v>452</v>
      </c>
      <c r="C39" s="293">
        <f>C38</f>
        <v>27300000</v>
      </c>
      <c r="D39" s="293">
        <f>D38</f>
        <v>11525067.61</v>
      </c>
      <c r="E39" s="293">
        <v>42.22</v>
      </c>
      <c r="F39" s="294">
        <f>F38</f>
        <v>15774932.39</v>
      </c>
      <c r="I39" s="798"/>
    </row>
    <row r="40" spans="1:6" s="147" customFormat="1" ht="27" customHeight="1" thickBot="1" thickTop="1">
      <c r="A40" s="158">
        <v>731</v>
      </c>
      <c r="B40" s="154" t="s">
        <v>71</v>
      </c>
      <c r="C40" s="419"/>
      <c r="D40" s="419"/>
      <c r="E40" s="285"/>
      <c r="F40" s="286"/>
    </row>
    <row r="41" spans="1:6" s="147" customFormat="1" ht="29.25" customHeight="1" thickTop="1">
      <c r="A41" s="160">
        <v>731150</v>
      </c>
      <c r="B41" s="122" t="s">
        <v>72</v>
      </c>
      <c r="C41" s="420"/>
      <c r="D41" s="420">
        <v>233505.37</v>
      </c>
      <c r="E41" s="950">
        <v>0</v>
      </c>
      <c r="F41" s="421">
        <f>C41-D41</f>
        <v>-233505.37</v>
      </c>
    </row>
    <row r="42" spans="1:6" s="147" customFormat="1" ht="29.25" customHeight="1">
      <c r="A42" s="151">
        <v>731250</v>
      </c>
      <c r="B42" s="131" t="s">
        <v>73</v>
      </c>
      <c r="C42" s="418"/>
      <c r="D42" s="418"/>
      <c r="E42" s="951"/>
      <c r="F42" s="284"/>
    </row>
    <row r="43" spans="1:6" s="147" customFormat="1" ht="18.75" customHeight="1" thickBot="1">
      <c r="A43" s="162"/>
      <c r="B43" s="163" t="s">
        <v>74</v>
      </c>
      <c r="C43" s="422">
        <f>C41+C42</f>
        <v>0</v>
      </c>
      <c r="D43" s="422">
        <f>D41+D42</f>
        <v>233505.37</v>
      </c>
      <c r="E43" s="291">
        <v>0</v>
      </c>
      <c r="F43" s="292">
        <f>F41</f>
        <v>-233505.37</v>
      </c>
    </row>
    <row r="44" spans="1:6" s="147" customFormat="1" ht="39" customHeight="1" thickBot="1" thickTop="1">
      <c r="A44" s="158">
        <v>733</v>
      </c>
      <c r="B44" s="154" t="s">
        <v>436</v>
      </c>
      <c r="C44" s="287"/>
      <c r="D44" s="287"/>
      <c r="E44" s="287"/>
      <c r="F44" s="288"/>
    </row>
    <row r="45" spans="1:6" s="147" customFormat="1" ht="32.25" thickTop="1">
      <c r="A45" s="145">
        <v>733150</v>
      </c>
      <c r="B45" s="146" t="s">
        <v>450</v>
      </c>
      <c r="C45" s="277">
        <v>200831500</v>
      </c>
      <c r="D45" s="277">
        <v>95458018</v>
      </c>
      <c r="E45" s="277">
        <v>47.53</v>
      </c>
      <c r="F45" s="278">
        <v>105373482</v>
      </c>
    </row>
    <row r="46" spans="1:6" s="147" customFormat="1" ht="31.5">
      <c r="A46" s="148">
        <v>733250</v>
      </c>
      <c r="B46" s="149" t="s">
        <v>451</v>
      </c>
      <c r="C46" s="279">
        <v>12000000</v>
      </c>
      <c r="D46" s="279">
        <v>1662513</v>
      </c>
      <c r="E46" s="279">
        <v>13.85</v>
      </c>
      <c r="F46" s="280">
        <v>10337487</v>
      </c>
    </row>
    <row r="47" spans="1:6" s="147" customFormat="1" ht="16.5" thickBot="1">
      <c r="A47" s="162"/>
      <c r="B47" s="163" t="s">
        <v>476</v>
      </c>
      <c r="C47" s="291">
        <f>SUM(C45:C46)</f>
        <v>212831500</v>
      </c>
      <c r="D47" s="291">
        <f>D45+D46</f>
        <v>97120531</v>
      </c>
      <c r="E47" s="291">
        <v>45.63</v>
      </c>
      <c r="F47" s="292">
        <f>F45+F46</f>
        <v>115710969</v>
      </c>
    </row>
    <row r="48" spans="1:6" s="147" customFormat="1" ht="17.25" thickBot="1" thickTop="1">
      <c r="A48" s="158">
        <v>741</v>
      </c>
      <c r="B48" s="154" t="s">
        <v>437</v>
      </c>
      <c r="C48" s="287"/>
      <c r="D48" s="287"/>
      <c r="E48" s="287"/>
      <c r="F48" s="288"/>
    </row>
    <row r="49" spans="1:6" s="147" customFormat="1" ht="16.5" thickTop="1">
      <c r="A49" s="145">
        <v>741150</v>
      </c>
      <c r="B49" s="146" t="s">
        <v>449</v>
      </c>
      <c r="C49" s="277">
        <v>1500000</v>
      </c>
      <c r="D49" s="277">
        <v>290498.48</v>
      </c>
      <c r="E49" s="277">
        <v>19.37</v>
      </c>
      <c r="F49" s="278">
        <v>1290501.52</v>
      </c>
    </row>
    <row r="50" spans="1:6" s="147" customFormat="1" ht="15.75">
      <c r="A50" s="160">
        <v>741510</v>
      </c>
      <c r="B50" s="161" t="s">
        <v>471</v>
      </c>
      <c r="C50" s="289">
        <v>500000</v>
      </c>
      <c r="D50" s="289">
        <v>645698.86</v>
      </c>
      <c r="E50" s="289">
        <v>129.14</v>
      </c>
      <c r="F50" s="290">
        <f>C50-D50</f>
        <v>-145698.86</v>
      </c>
    </row>
    <row r="51" spans="1:6" s="147" customFormat="1" ht="31.5">
      <c r="A51" s="160">
        <v>741520</v>
      </c>
      <c r="B51" s="161" t="s">
        <v>54</v>
      </c>
      <c r="C51" s="289">
        <v>1500000</v>
      </c>
      <c r="D51" s="289">
        <v>364677.42</v>
      </c>
      <c r="E51" s="289">
        <v>24.31</v>
      </c>
      <c r="F51" s="290">
        <v>1135322.58</v>
      </c>
    </row>
    <row r="52" spans="1:6" s="147" customFormat="1" ht="31.5">
      <c r="A52" s="150">
        <v>741530</v>
      </c>
      <c r="B52" s="149" t="s">
        <v>448</v>
      </c>
      <c r="C52" s="279">
        <v>47417000</v>
      </c>
      <c r="D52" s="279">
        <v>588243.56</v>
      </c>
      <c r="E52" s="279">
        <v>1.24</v>
      </c>
      <c r="F52" s="280">
        <v>46828756.44</v>
      </c>
    </row>
    <row r="53" spans="1:6" s="147" customFormat="1" ht="15.75">
      <c r="A53" s="195"/>
      <c r="B53" s="152"/>
      <c r="C53" s="281"/>
      <c r="D53" s="281"/>
      <c r="E53" s="281"/>
      <c r="F53" s="282">
        <f>C53+D53</f>
        <v>0</v>
      </c>
    </row>
    <row r="54" spans="1:6" s="147" customFormat="1" ht="16.5" thickBot="1">
      <c r="A54" s="162"/>
      <c r="B54" s="163" t="s">
        <v>447</v>
      </c>
      <c r="C54" s="291">
        <f>C49+C50+C51+C52+C53</f>
        <v>50917000</v>
      </c>
      <c r="D54" s="291">
        <f>D49+D50+D51+D52</f>
        <v>1889118.32</v>
      </c>
      <c r="E54" s="291">
        <v>3.71</v>
      </c>
      <c r="F54" s="292">
        <v>49027992.54</v>
      </c>
    </row>
    <row r="55" spans="1:6" s="147" customFormat="1" ht="17.25" thickBot="1" thickTop="1">
      <c r="A55" s="158">
        <v>742</v>
      </c>
      <c r="B55" s="154" t="s">
        <v>438</v>
      </c>
      <c r="C55" s="287"/>
      <c r="D55" s="287"/>
      <c r="E55" s="287"/>
      <c r="F55" s="288"/>
    </row>
    <row r="56" spans="1:6" s="147" customFormat="1" ht="16.5" thickTop="1">
      <c r="A56" s="772">
        <v>742150</v>
      </c>
      <c r="B56" s="773" t="s">
        <v>92</v>
      </c>
      <c r="C56" s="277">
        <v>100000</v>
      </c>
      <c r="D56" s="277">
        <v>100540.11</v>
      </c>
      <c r="E56" s="277">
        <f>D56/C56*100</f>
        <v>100.54011</v>
      </c>
      <c r="F56" s="278">
        <f>C56-D56</f>
        <v>-540.1100000000006</v>
      </c>
    </row>
    <row r="57" spans="1:6" s="147" customFormat="1" ht="15.75">
      <c r="A57" s="160">
        <v>742250</v>
      </c>
      <c r="B57" s="161" t="s">
        <v>445</v>
      </c>
      <c r="C57" s="289">
        <v>5000000</v>
      </c>
      <c r="D57" s="289">
        <v>521005</v>
      </c>
      <c r="E57" s="289">
        <v>10.42</v>
      </c>
      <c r="F57" s="290">
        <v>4478995</v>
      </c>
    </row>
    <row r="58" spans="1:6" s="147" customFormat="1" ht="31.5">
      <c r="A58" s="148">
        <v>742350</v>
      </c>
      <c r="B58" s="149" t="s">
        <v>446</v>
      </c>
      <c r="C58" s="279">
        <v>200000</v>
      </c>
      <c r="D58" s="279">
        <v>33315</v>
      </c>
      <c r="E58" s="279">
        <v>16.66</v>
      </c>
      <c r="F58" s="280">
        <v>166685</v>
      </c>
    </row>
    <row r="59" spans="1:6" s="147" customFormat="1" ht="31.5">
      <c r="A59" s="151">
        <v>742370</v>
      </c>
      <c r="B59" s="152" t="s">
        <v>650</v>
      </c>
      <c r="C59" s="281">
        <v>1420000</v>
      </c>
      <c r="D59" s="281">
        <v>0</v>
      </c>
      <c r="E59" s="281">
        <v>0</v>
      </c>
      <c r="F59" s="282">
        <v>1420000</v>
      </c>
    </row>
    <row r="60" spans="1:6" s="147" customFormat="1" ht="16.5" thickBot="1">
      <c r="A60" s="162"/>
      <c r="B60" s="163" t="s">
        <v>477</v>
      </c>
      <c r="C60" s="291">
        <f>C56+C57+C58+C59</f>
        <v>6720000</v>
      </c>
      <c r="D60" s="291">
        <f>D56+D57+D58+D59</f>
        <v>654860.11</v>
      </c>
      <c r="E60" s="291">
        <v>9.74</v>
      </c>
      <c r="F60" s="292">
        <f>F57+F58+F59</f>
        <v>6065680</v>
      </c>
    </row>
    <row r="61" spans="1:6" s="147" customFormat="1" ht="33" thickBot="1" thickTop="1">
      <c r="A61" s="158">
        <v>743</v>
      </c>
      <c r="B61" s="165" t="s">
        <v>439</v>
      </c>
      <c r="C61" s="287"/>
      <c r="D61" s="287"/>
      <c r="E61" s="287"/>
      <c r="F61" s="288"/>
    </row>
    <row r="62" spans="1:6" s="147" customFormat="1" ht="32.25" thickTop="1">
      <c r="A62" s="145">
        <v>743320</v>
      </c>
      <c r="B62" s="146" t="s">
        <v>189</v>
      </c>
      <c r="C62" s="277">
        <v>7000000</v>
      </c>
      <c r="D62" s="277">
        <v>2133672</v>
      </c>
      <c r="E62" s="277">
        <f>D62/C62*100</f>
        <v>30.48102857142857</v>
      </c>
      <c r="F62" s="278">
        <f>C62-D62</f>
        <v>4866328</v>
      </c>
    </row>
    <row r="63" spans="1:6" s="147" customFormat="1" ht="31.5">
      <c r="A63" s="160">
        <v>743350</v>
      </c>
      <c r="B63" s="161" t="s">
        <v>444</v>
      </c>
      <c r="C63" s="289">
        <v>300000</v>
      </c>
      <c r="D63" s="279">
        <v>0</v>
      </c>
      <c r="E63" s="279">
        <v>0</v>
      </c>
      <c r="F63" s="280">
        <f>C63+D63</f>
        <v>300000</v>
      </c>
    </row>
    <row r="64" spans="1:6" s="147" customFormat="1" ht="16.5" thickBot="1">
      <c r="A64" s="162"/>
      <c r="B64" s="163" t="s">
        <v>478</v>
      </c>
      <c r="C64" s="291">
        <f>SUM(C62:C63)</f>
        <v>7300000</v>
      </c>
      <c r="D64" s="291">
        <f>D62+D63</f>
        <v>2133672</v>
      </c>
      <c r="E64" s="291">
        <f>D64/C64*100</f>
        <v>29.228383561643835</v>
      </c>
      <c r="F64" s="292">
        <f>F62+F63</f>
        <v>5166328</v>
      </c>
    </row>
    <row r="65" spans="1:6" s="147" customFormat="1" ht="33" thickBot="1" thickTop="1">
      <c r="A65" s="295">
        <v>744</v>
      </c>
      <c r="B65" s="165" t="s">
        <v>51</v>
      </c>
      <c r="C65" s="296"/>
      <c r="D65" s="296"/>
      <c r="E65" s="296"/>
      <c r="F65" s="297"/>
    </row>
    <row r="66" spans="1:6" s="147" customFormat="1" ht="32.25" thickTop="1">
      <c r="A66" s="145">
        <v>744150</v>
      </c>
      <c r="B66" s="123" t="s">
        <v>52</v>
      </c>
      <c r="C66" s="277">
        <v>350000</v>
      </c>
      <c r="D66" s="277">
        <v>0</v>
      </c>
      <c r="E66" s="277">
        <v>0</v>
      </c>
      <c r="F66" s="278">
        <f>C66+D66</f>
        <v>350000</v>
      </c>
    </row>
    <row r="67" spans="1:6" s="147" customFormat="1" ht="16.5" thickBot="1">
      <c r="A67" s="162"/>
      <c r="B67" s="163" t="s">
        <v>53</v>
      </c>
      <c r="C67" s="293">
        <f>C66</f>
        <v>350000</v>
      </c>
      <c r="D67" s="293">
        <v>0</v>
      </c>
      <c r="E67" s="293">
        <v>0</v>
      </c>
      <c r="F67" s="294">
        <f>C67+D67</f>
        <v>350000</v>
      </c>
    </row>
    <row r="68" spans="1:6" s="147" customFormat="1" ht="17.25" thickBot="1" thickTop="1">
      <c r="A68" s="298">
        <v>745</v>
      </c>
      <c r="B68" s="165" t="s">
        <v>440</v>
      </c>
      <c r="C68" s="287"/>
      <c r="D68" s="287"/>
      <c r="E68" s="287"/>
      <c r="F68" s="288"/>
    </row>
    <row r="69" spans="1:6" s="147" customFormat="1" ht="32.25" thickTop="1">
      <c r="A69" s="145">
        <v>745150</v>
      </c>
      <c r="B69" s="146" t="s">
        <v>429</v>
      </c>
      <c r="C69" s="277">
        <v>8000000</v>
      </c>
      <c r="D69" s="277">
        <v>7178318</v>
      </c>
      <c r="E69" s="277">
        <f>D69/C69*100</f>
        <v>89.728975</v>
      </c>
      <c r="F69" s="278">
        <f>C69-D69</f>
        <v>821682</v>
      </c>
    </row>
    <row r="70" spans="1:6" s="147" customFormat="1" ht="16.5" thickBot="1">
      <c r="A70" s="162"/>
      <c r="B70" s="131" t="s">
        <v>443</v>
      </c>
      <c r="C70" s="291">
        <f>C69</f>
        <v>8000000</v>
      </c>
      <c r="D70" s="291">
        <f>D69</f>
        <v>7178318</v>
      </c>
      <c r="E70" s="291">
        <v>154.06</v>
      </c>
      <c r="F70" s="292">
        <f>C70-D70</f>
        <v>821682</v>
      </c>
    </row>
    <row r="71" spans="1:6" s="147" customFormat="1" ht="33" thickBot="1" thickTop="1">
      <c r="A71" s="158">
        <v>770</v>
      </c>
      <c r="B71" s="154" t="s">
        <v>441</v>
      </c>
      <c r="C71" s="287"/>
      <c r="D71" s="287"/>
      <c r="E71" s="287"/>
      <c r="F71" s="288"/>
    </row>
    <row r="72" spans="1:6" s="147" customFormat="1" ht="16.5" thickTop="1">
      <c r="A72" s="145">
        <v>771110</v>
      </c>
      <c r="B72" s="146" t="s">
        <v>333</v>
      </c>
      <c r="C72" s="392">
        <v>1475000</v>
      </c>
      <c r="D72" s="277">
        <v>0</v>
      </c>
      <c r="E72" s="277">
        <v>0</v>
      </c>
      <c r="F72" s="278">
        <f>C72+D72</f>
        <v>1475000</v>
      </c>
    </row>
    <row r="73" spans="1:6" s="147" customFormat="1" ht="15.75">
      <c r="A73" s="148"/>
      <c r="B73" s="132" t="s">
        <v>442</v>
      </c>
      <c r="C73" s="393">
        <f>C72</f>
        <v>1475000</v>
      </c>
      <c r="D73" s="409">
        <v>0</v>
      </c>
      <c r="E73" s="409">
        <v>0</v>
      </c>
      <c r="F73" s="394">
        <f>C73+D73</f>
        <v>1475000</v>
      </c>
    </row>
    <row r="74" spans="1:6" s="147" customFormat="1" ht="31.5">
      <c r="A74" s="148">
        <v>772110</v>
      </c>
      <c r="B74" s="149" t="s">
        <v>714</v>
      </c>
      <c r="C74" s="393"/>
      <c r="D74" s="279">
        <v>65795.82</v>
      </c>
      <c r="E74" s="279">
        <v>0</v>
      </c>
      <c r="F74" s="280">
        <v>-65795.82</v>
      </c>
    </row>
    <row r="75" spans="1:6" s="147" customFormat="1" ht="15.75">
      <c r="A75" s="148"/>
      <c r="B75" s="132" t="s">
        <v>715</v>
      </c>
      <c r="C75" s="393"/>
      <c r="D75" s="409">
        <f>D74</f>
        <v>65795.82</v>
      </c>
      <c r="E75" s="409">
        <f>E74</f>
        <v>0</v>
      </c>
      <c r="F75" s="394">
        <f>F74</f>
        <v>-65795.82</v>
      </c>
    </row>
    <row r="76" spans="1:6" s="147" customFormat="1" ht="31.5">
      <c r="A76" s="396">
        <v>811</v>
      </c>
      <c r="B76" s="397" t="s">
        <v>93</v>
      </c>
      <c r="C76" s="393"/>
      <c r="D76" s="409"/>
      <c r="E76" s="409"/>
      <c r="F76" s="394"/>
    </row>
    <row r="77" spans="1:6" s="147" customFormat="1" ht="31.5">
      <c r="A77" s="148">
        <v>811150</v>
      </c>
      <c r="B77" s="132" t="s">
        <v>94</v>
      </c>
      <c r="C77" s="398">
        <v>1000000</v>
      </c>
      <c r="D77" s="279">
        <v>2608105</v>
      </c>
      <c r="E77" s="279">
        <v>260.81</v>
      </c>
      <c r="F77" s="280">
        <f>C77-D77</f>
        <v>-1608105</v>
      </c>
    </row>
    <row r="78" spans="1:6" s="147" customFormat="1" ht="15.75">
      <c r="A78" s="148"/>
      <c r="B78" s="132" t="s">
        <v>95</v>
      </c>
      <c r="C78" s="393">
        <f>C77</f>
        <v>1000000</v>
      </c>
      <c r="D78" s="409">
        <f>D77</f>
        <v>2608105</v>
      </c>
      <c r="E78" s="409">
        <f>D78/C78*100</f>
        <v>260.8105</v>
      </c>
      <c r="F78" s="394">
        <f>C78-D78</f>
        <v>-1608105</v>
      </c>
    </row>
    <row r="79" spans="1:9" s="147" customFormat="1" ht="47.25">
      <c r="A79" s="396">
        <v>813</v>
      </c>
      <c r="B79" s="397" t="s">
        <v>84</v>
      </c>
      <c r="C79" s="393"/>
      <c r="D79" s="409"/>
      <c r="E79" s="409"/>
      <c r="F79" s="394"/>
      <c r="I79" s="957"/>
    </row>
    <row r="80" spans="1:6" s="147" customFormat="1" ht="31.5">
      <c r="A80" s="401">
        <v>813150</v>
      </c>
      <c r="B80" s="149" t="s">
        <v>83</v>
      </c>
      <c r="C80" s="402"/>
      <c r="D80" s="279"/>
      <c r="E80" s="279"/>
      <c r="F80" s="280">
        <f>C80+D80</f>
        <v>0</v>
      </c>
    </row>
    <row r="81" spans="1:6" s="147" customFormat="1" ht="16.5" thickBot="1">
      <c r="A81" s="215"/>
      <c r="B81" s="395" t="s">
        <v>587</v>
      </c>
      <c r="C81" s="291">
        <f>SUM(C80)</f>
        <v>0</v>
      </c>
      <c r="D81" s="291"/>
      <c r="E81" s="291"/>
      <c r="F81" s="292">
        <f>C81+D81</f>
        <v>0</v>
      </c>
    </row>
    <row r="82" spans="1:6" s="147" customFormat="1" ht="32.25" thickTop="1">
      <c r="A82" s="547">
        <v>911</v>
      </c>
      <c r="B82" s="553" t="s">
        <v>96</v>
      </c>
      <c r="C82" s="550"/>
      <c r="D82" s="550"/>
      <c r="E82" s="946"/>
      <c r="F82" s="551"/>
    </row>
    <row r="83" spans="1:6" s="147" customFormat="1" ht="32.25" thickBot="1">
      <c r="A83" s="552">
        <v>911450</v>
      </c>
      <c r="B83" s="395" t="s">
        <v>97</v>
      </c>
      <c r="C83" s="422">
        <v>50000000</v>
      </c>
      <c r="D83" s="422">
        <v>0</v>
      </c>
      <c r="E83" s="291">
        <v>0</v>
      </c>
      <c r="F83" s="292">
        <f>C83+D83</f>
        <v>50000000</v>
      </c>
    </row>
    <row r="84" spans="1:6" s="147" customFormat="1" ht="17.25" thickBot="1" thickTop="1">
      <c r="A84" s="548"/>
      <c r="B84" s="549" t="s">
        <v>98</v>
      </c>
      <c r="C84" s="296">
        <f>C83</f>
        <v>50000000</v>
      </c>
      <c r="D84" s="296">
        <v>0</v>
      </c>
      <c r="E84" s="296">
        <v>0</v>
      </c>
      <c r="F84" s="297">
        <f>C84+D84</f>
        <v>50000000</v>
      </c>
    </row>
    <row r="85" spans="1:6" s="147" customFormat="1" ht="17.25" thickBot="1" thickTop="1">
      <c r="A85" s="1050"/>
      <c r="B85" s="207" t="s">
        <v>737</v>
      </c>
      <c r="C85" s="1051">
        <f>C19+C22+C28+C36+C39+C43+C47+C54+C60+C64+C67+C70+C73+C78+C81+C84+C11</f>
        <v>637161686.8</v>
      </c>
      <c r="D85" s="1052">
        <v>213027888.18</v>
      </c>
      <c r="E85" s="1051">
        <f>D85/C85*100</f>
        <v>33.433882261484406</v>
      </c>
      <c r="F85" s="1053">
        <f>C85-D85</f>
        <v>424133798.61999995</v>
      </c>
    </row>
    <row r="86" spans="1:17" s="1054" customFormat="1" ht="17.25" thickBot="1" thickTop="1">
      <c r="A86" s="1056"/>
      <c r="B86" s="208" t="s">
        <v>743</v>
      </c>
      <c r="C86" s="419">
        <v>73875000</v>
      </c>
      <c r="D86" s="1057">
        <v>16372000</v>
      </c>
      <c r="E86" s="285">
        <f>D86/C86*100</f>
        <v>22.161759729272422</v>
      </c>
      <c r="F86" s="286">
        <f>C86-D86</f>
        <v>57503000</v>
      </c>
      <c r="G86" s="1055"/>
      <c r="H86" s="1055"/>
      <c r="I86" s="1055"/>
      <c r="J86" s="1055"/>
      <c r="K86" s="1055"/>
      <c r="L86" s="1055"/>
      <c r="M86" s="1055"/>
      <c r="N86" s="1055"/>
      <c r="O86" s="1055"/>
      <c r="P86" s="1055"/>
      <c r="Q86" s="1055"/>
    </row>
    <row r="87" spans="1:6" s="147" customFormat="1" ht="17.25" thickBot="1" thickTop="1">
      <c r="A87" s="1056"/>
      <c r="B87" s="208" t="s">
        <v>738</v>
      </c>
      <c r="C87" s="419">
        <f>C85+C86</f>
        <v>711036686.8</v>
      </c>
      <c r="D87" s="419">
        <f>D85+D86</f>
        <v>229399888.18</v>
      </c>
      <c r="E87" s="285">
        <f>D87/C87*100</f>
        <v>32.26273586703488</v>
      </c>
      <c r="F87" s="286">
        <f>C87-D87</f>
        <v>481636798.61999995</v>
      </c>
    </row>
    <row r="88" spans="1:6" ht="16.5" thickTop="1">
      <c r="A88" s="1172" t="s">
        <v>187</v>
      </c>
      <c r="B88" s="1173"/>
      <c r="C88" s="1173"/>
      <c r="D88" s="1173"/>
      <c r="E88" s="1173"/>
      <c r="F88" s="1173"/>
    </row>
  </sheetData>
  <mergeCells count="4">
    <mergeCell ref="A7:F7"/>
    <mergeCell ref="B1:D1"/>
    <mergeCell ref="A2:F2"/>
    <mergeCell ref="A88:F88"/>
  </mergeCells>
  <printOptions/>
  <pageMargins left="0.25" right="0.25" top="0.5" bottom="0.5" header="0.25" footer="0.25"/>
  <pageSetup firstPageNumber="4" useFirstPageNumber="1" horizontalDpi="600" verticalDpi="600" orientation="portrait" paperSize="9" scale="7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 topLeftCell="A1">
      <selection activeCell="L7" sqref="L7"/>
    </sheetView>
  </sheetViews>
  <sheetFormatPr defaultColWidth="9.140625" defaultRowHeight="12.75"/>
  <cols>
    <col min="1" max="1" width="6.8515625" style="8" customWidth="1"/>
    <col min="2" max="2" width="49.421875" style="11" customWidth="1"/>
    <col min="3" max="3" width="17.8515625" style="10" customWidth="1"/>
    <col min="4" max="6" width="17.28125" style="10" customWidth="1"/>
    <col min="7" max="16384" width="9.140625" style="10" customWidth="1"/>
  </cols>
  <sheetData>
    <row r="1" spans="1:2" s="14" customFormat="1" ht="18.75">
      <c r="A1" s="12"/>
      <c r="B1" s="431" t="s">
        <v>730</v>
      </c>
    </row>
    <row r="2" spans="1:6" s="14" customFormat="1" ht="18.75" customHeight="1">
      <c r="A2" s="12"/>
      <c r="B2" s="1174" t="s">
        <v>316</v>
      </c>
      <c r="C2" s="1174"/>
      <c r="D2" s="1174"/>
      <c r="E2" s="1174"/>
      <c r="F2" s="1174"/>
    </row>
    <row r="3" spans="1:2" s="14" customFormat="1" ht="18.75" customHeight="1">
      <c r="A3" s="12"/>
      <c r="B3" s="13"/>
    </row>
    <row r="4" spans="1:6" ht="19.5" thickBot="1">
      <c r="A4" s="12"/>
      <c r="B4" s="432"/>
      <c r="C4" s="433"/>
      <c r="D4" s="433"/>
      <c r="E4" s="433"/>
      <c r="F4" s="433"/>
    </row>
    <row r="5" spans="1:6" s="9" customFormat="1" ht="65.25" customHeight="1">
      <c r="A5" s="434" t="s">
        <v>192</v>
      </c>
      <c r="B5" s="435" t="s">
        <v>193</v>
      </c>
      <c r="C5" s="436" t="s">
        <v>176</v>
      </c>
      <c r="D5" s="437" t="s">
        <v>177</v>
      </c>
      <c r="E5" s="947" t="s">
        <v>173</v>
      </c>
      <c r="F5" s="438" t="s">
        <v>178</v>
      </c>
    </row>
    <row r="6" spans="1:7" s="28" customFormat="1" ht="21.75" customHeight="1" thickBot="1">
      <c r="A6" s="439">
        <v>1</v>
      </c>
      <c r="B6" s="83">
        <v>2</v>
      </c>
      <c r="C6" s="83">
        <v>3</v>
      </c>
      <c r="D6" s="83">
        <v>3</v>
      </c>
      <c r="E6" s="948"/>
      <c r="F6" s="440"/>
      <c r="G6" s="1058"/>
    </row>
    <row r="7" spans="1:7" s="28" customFormat="1" ht="16.5" thickTop="1">
      <c r="A7" s="441">
        <v>41</v>
      </c>
      <c r="B7" s="455" t="s">
        <v>288</v>
      </c>
      <c r="C7" s="775">
        <f>C8+C9+C10+C11+C12+C13+C14</f>
        <v>106130000</v>
      </c>
      <c r="D7" s="775">
        <f>D8+D9+D10+D11+D12+D13+D14</f>
        <v>41116173.550000004</v>
      </c>
      <c r="E7" s="1039">
        <f aca="true" t="shared" si="0" ref="E7:E50">D7/C7*100</f>
        <v>38.74133001978706</v>
      </c>
      <c r="F7" s="785">
        <f>C7-D7</f>
        <v>65013826.449999996</v>
      </c>
      <c r="G7" s="10"/>
    </row>
    <row r="8" spans="1:7" s="28" customFormat="1" ht="16.5" customHeight="1">
      <c r="A8" s="442">
        <v>411</v>
      </c>
      <c r="B8" s="7" t="s">
        <v>216</v>
      </c>
      <c r="C8" s="776">
        <f>'ПОСЕБАН ДЕО'!H16+'ПОСЕБАН ДЕО'!H50+'ПОСЕБАН ДЕО'!H101+'ПОСЕБАН ДЕО'!H477+'ПОСЕБАН ДЕО'!H490+'ПОСЕБАН ДЕО'!H597+'ПОСЕБАН ДЕО'!H628+'ПОСЕБАН ДЕО'!H692+'ПОСЕБАН ДЕО'!H773+'ПОСЕБАН ДЕО'!H807+'ПОСЕБАН ДЕО'!H906</f>
        <v>84735000</v>
      </c>
      <c r="D8" s="776">
        <v>34070858.1</v>
      </c>
      <c r="E8" s="1041">
        <f t="shared" si="0"/>
        <v>40.2087190653213</v>
      </c>
      <c r="F8" s="783">
        <f aca="true" t="shared" si="1" ref="F8:F50">C8-D8</f>
        <v>50664141.9</v>
      </c>
      <c r="G8" s="10"/>
    </row>
    <row r="9" spans="1:7" s="28" customFormat="1" ht="16.5" customHeight="1">
      <c r="A9" s="443">
        <v>412</v>
      </c>
      <c r="B9" s="7" t="s">
        <v>197</v>
      </c>
      <c r="C9" s="776">
        <f>'ПОСЕБАН ДЕО'!H18+'ПОСЕБАН ДЕО'!H52+'ПОСЕБАН ДЕО'!H103+'ПОСЕБАН ДЕО'!H478+'ПОСЕБАН ДЕО'!H491+'ПОСЕБАН ДЕО'!H599+'ПОСЕБАН ДЕО'!H630+'ПОСЕБАН ДЕО'!H694+'ПОСЕБАН ДЕО'!H775+'ПОСЕБАН ДЕО'!H808+'ПОСЕБАН ДЕО'!H908</f>
        <v>15170000</v>
      </c>
      <c r="D9" s="776">
        <v>6107898.34</v>
      </c>
      <c r="E9" s="1041">
        <f t="shared" si="0"/>
        <v>40.26300817402769</v>
      </c>
      <c r="F9" s="783">
        <f t="shared" si="1"/>
        <v>9062101.66</v>
      </c>
      <c r="G9" s="10"/>
    </row>
    <row r="10" spans="1:7" s="28" customFormat="1" ht="15.75">
      <c r="A10" s="443">
        <v>413</v>
      </c>
      <c r="B10" s="7" t="s">
        <v>373</v>
      </c>
      <c r="C10" s="776">
        <f>'ПОСЕБАН ДЕО'!H54+'ПОСЕБАН ДЕО'!H105+'ПОСЕБАН ДЕО'!H601+'ПОСЕБАН ДЕО'!H632+'ПОСЕБАН ДЕО'!H696+'ПОСЕБАН ДЕО'!H777+'ПОСЕБАН ДЕО'!H809</f>
        <v>100000</v>
      </c>
      <c r="D10" s="776">
        <v>0</v>
      </c>
      <c r="E10" s="1041">
        <f t="shared" si="0"/>
        <v>0</v>
      </c>
      <c r="F10" s="783">
        <f t="shared" si="1"/>
        <v>100000</v>
      </c>
      <c r="G10" s="10"/>
    </row>
    <row r="11" spans="1:7" s="28" customFormat="1" ht="15.75">
      <c r="A11" s="442">
        <v>414</v>
      </c>
      <c r="B11" s="7" t="s">
        <v>481</v>
      </c>
      <c r="C11" s="776">
        <v>2975000</v>
      </c>
      <c r="D11" s="776">
        <v>236057.59</v>
      </c>
      <c r="E11" s="1041">
        <f t="shared" si="0"/>
        <v>7.934708907563024</v>
      </c>
      <c r="F11" s="783">
        <f t="shared" si="1"/>
        <v>2738942.41</v>
      </c>
      <c r="G11" s="10"/>
    </row>
    <row r="12" spans="1:7" s="28" customFormat="1" ht="15.75">
      <c r="A12" s="442">
        <v>415</v>
      </c>
      <c r="B12" s="7" t="s">
        <v>297</v>
      </c>
      <c r="C12" s="776">
        <f>'ПОСЕБАН ДЕО'!H21+'ПОСЕБАН ДЕО'!H111+'ПОСЕБАН ДЕО'!H811+'ПОСЕБАН ДЕО'!H634</f>
        <v>430000</v>
      </c>
      <c r="D12" s="776">
        <v>191629.28</v>
      </c>
      <c r="E12" s="1041">
        <f t="shared" si="0"/>
        <v>44.5649488372093</v>
      </c>
      <c r="F12" s="783">
        <f t="shared" si="1"/>
        <v>238370.72</v>
      </c>
      <c r="G12" s="10"/>
    </row>
    <row r="13" spans="1:7" s="28" customFormat="1" ht="15.75">
      <c r="A13" s="444">
        <v>416</v>
      </c>
      <c r="B13" s="19" t="s">
        <v>298</v>
      </c>
      <c r="C13" s="778">
        <f>'ПОСЕБАН ДЕО'!H23+'ПОСЕБАН ДЕО'!H57+'ПОСЕБАН ДЕО'!H113+'ПОСЕБАН ДЕО'!H603+'ПОСЕБАН ДЕО'!H635+'ПОСЕБАН ДЕО'!H698+'ПОСЕБАН ДЕО'!H779+'ПОСЕБАН ДЕО'!H812</f>
        <v>220000</v>
      </c>
      <c r="D13" s="778">
        <v>0</v>
      </c>
      <c r="E13" s="1041">
        <f t="shared" si="0"/>
        <v>0</v>
      </c>
      <c r="F13" s="783">
        <f t="shared" si="1"/>
        <v>220000</v>
      </c>
      <c r="G13" s="10"/>
    </row>
    <row r="14" spans="1:7" s="28" customFormat="1" ht="16.5" thickBot="1">
      <c r="A14" s="445">
        <v>417</v>
      </c>
      <c r="B14" s="35" t="s">
        <v>512</v>
      </c>
      <c r="C14" s="779">
        <f>'ПОСЕБАН ДЕО'!H25+'ПОСЕБАН ДЕО'!H59</f>
        <v>2500000</v>
      </c>
      <c r="D14" s="779">
        <v>509730.24</v>
      </c>
      <c r="E14" s="1040">
        <f t="shared" si="0"/>
        <v>20.3892096</v>
      </c>
      <c r="F14" s="787">
        <f t="shared" si="1"/>
        <v>1990269.76</v>
      </c>
      <c r="G14" s="10"/>
    </row>
    <row r="15" spans="1:7" s="28" customFormat="1" ht="16.5" thickTop="1">
      <c r="A15" s="441">
        <v>42</v>
      </c>
      <c r="B15" s="84" t="s">
        <v>289</v>
      </c>
      <c r="C15" s="775">
        <f>C16+C17+C18+C19+C20+C21</f>
        <v>202937500</v>
      </c>
      <c r="D15" s="775">
        <f>D16+D17+D18+D19+D20+D21</f>
        <v>84424928.27999999</v>
      </c>
      <c r="E15" s="1039">
        <f t="shared" si="0"/>
        <v>41.60144294672004</v>
      </c>
      <c r="F15" s="785">
        <f t="shared" si="1"/>
        <v>118512571.72000001</v>
      </c>
      <c r="G15" s="10"/>
    </row>
    <row r="16" spans="1:7" s="28" customFormat="1" ht="15.75">
      <c r="A16" s="442">
        <v>421</v>
      </c>
      <c r="B16" s="7" t="s">
        <v>198</v>
      </c>
      <c r="C16" s="776">
        <v>46835000</v>
      </c>
      <c r="D16" s="776">
        <v>20891515.24</v>
      </c>
      <c r="E16" s="1041">
        <f t="shared" si="0"/>
        <v>44.60663016974485</v>
      </c>
      <c r="F16" s="783">
        <f t="shared" si="1"/>
        <v>25943484.76</v>
      </c>
      <c r="G16" s="10"/>
    </row>
    <row r="17" spans="1:7" s="28" customFormat="1" ht="15.75">
      <c r="A17" s="442">
        <v>422</v>
      </c>
      <c r="B17" s="7" t="s">
        <v>264</v>
      </c>
      <c r="C17" s="776">
        <f>'ПОСЕБАН ДЕО'!H30+'ПОСЕБАН ДЕО'!H64+'ПОСЕБАН ДЕО'!H122+'ПОСЕБАН ДЕО'!H611+'ПОСЕБАН ДЕО'!H645+'ПОСЕБАН ДЕО'!H708+'ПОСЕБАН ДЕО'!H786+'ПОСЕБАН ДЕО'!H914+'ПОСЕБАН ДЕО'!H814+'ПОСЕБАН ДЕО'!H466</f>
        <v>2200000</v>
      </c>
      <c r="D17" s="776">
        <v>448511.9</v>
      </c>
      <c r="E17" s="1041">
        <f t="shared" si="0"/>
        <v>20.386904545454545</v>
      </c>
      <c r="F17" s="783">
        <f t="shared" si="1"/>
        <v>1751488.1</v>
      </c>
      <c r="G17" s="10"/>
    </row>
    <row r="18" spans="1:7" s="28" customFormat="1" ht="15.75">
      <c r="A18" s="442">
        <v>423</v>
      </c>
      <c r="B18" s="7" t="s">
        <v>201</v>
      </c>
      <c r="C18" s="776">
        <v>73266000</v>
      </c>
      <c r="D18" s="776">
        <v>36583170</v>
      </c>
      <c r="E18" s="1041">
        <f t="shared" si="0"/>
        <v>49.931987552207026</v>
      </c>
      <c r="F18" s="783">
        <f t="shared" si="1"/>
        <v>36682830</v>
      </c>
      <c r="G18" s="10"/>
    </row>
    <row r="19" spans="1:7" s="28" customFormat="1" ht="15.75">
      <c r="A19" s="442">
        <v>424</v>
      </c>
      <c r="B19" s="7" t="s">
        <v>225</v>
      </c>
      <c r="C19" s="776">
        <v>48531500</v>
      </c>
      <c r="D19" s="776">
        <v>17757761.18</v>
      </c>
      <c r="E19" s="1041">
        <f t="shared" si="0"/>
        <v>36.590175823949394</v>
      </c>
      <c r="F19" s="783">
        <f t="shared" si="1"/>
        <v>30773738.82</v>
      </c>
      <c r="G19" s="10"/>
    </row>
    <row r="20" spans="1:7" s="28" customFormat="1" ht="15.75">
      <c r="A20" s="442">
        <v>425</v>
      </c>
      <c r="B20" s="7" t="s">
        <v>299</v>
      </c>
      <c r="C20" s="776">
        <v>17560000</v>
      </c>
      <c r="D20" s="776">
        <v>3559335.36</v>
      </c>
      <c r="E20" s="1041">
        <f t="shared" si="0"/>
        <v>20.26956355353075</v>
      </c>
      <c r="F20" s="783">
        <f t="shared" si="1"/>
        <v>14000664.64</v>
      </c>
      <c r="G20" s="10"/>
    </row>
    <row r="21" spans="1:7" s="28" customFormat="1" ht="16.5" thickBot="1">
      <c r="A21" s="445">
        <v>426</v>
      </c>
      <c r="B21" s="35" t="s">
        <v>227</v>
      </c>
      <c r="C21" s="779">
        <f>'ПОСЕБАН ДЕО'!H38+'ПОСЕБАН ДЕО'!H76+'ПОСЕБАН ДЕО'!H139+'ПОСЕБАН ДЕО'!H616+'ПОСЕБАН ДЕО'!H659+'ПОСЕБАН ДЕО'!H744+'ПОСЕБАН ДЕО'!H792+'ПОСЕБАН ДЕО'!H822+'ПОСЕБАН ДЕО'!H893+'ПОСЕБАН ДЕО'!H918+'ПОСЕБАН ДЕО'!H172+'ПОСЕБАН ДЕО'!H470+'ПОСЕБАН ДЕО'!H483+'ПОСЕБАН ДЕО'!H497+'ПОСЕБАН ДЕО'!H508+'ПОСЕБАН ДЕО'!H518+'ПОСЕБАН ДЕО'!H527+'ПОСЕБАН ДЕО'!H535+'ПОСЕБАН ДЕО'!H543+'ПОСЕБАН ДЕО'!H551+'ПОСЕБАН ДЕО'!H559+'ПОСЕБАН ДЕО'!H567+'ПОСЕБАН ДЕО'!H577+'ПОСЕБАН ДЕО'!H586</f>
        <v>14545000</v>
      </c>
      <c r="D21" s="779">
        <v>5184634.6</v>
      </c>
      <c r="E21" s="1040">
        <f t="shared" si="0"/>
        <v>35.64547679614988</v>
      </c>
      <c r="F21" s="787">
        <f t="shared" si="1"/>
        <v>9360365.4</v>
      </c>
      <c r="G21" s="10"/>
    </row>
    <row r="22" spans="1:7" s="28" customFormat="1" ht="16.5" thickTop="1">
      <c r="A22" s="441">
        <v>44</v>
      </c>
      <c r="B22" s="36" t="s">
        <v>479</v>
      </c>
      <c r="C22" s="780">
        <f>C23+C24</f>
        <v>4105000</v>
      </c>
      <c r="D22" s="780">
        <f>D23+D24</f>
        <v>46444.38</v>
      </c>
      <c r="E22" s="1039">
        <f t="shared" si="0"/>
        <v>1.131409987819732</v>
      </c>
      <c r="F22" s="785">
        <f t="shared" si="1"/>
        <v>4058555.62</v>
      </c>
      <c r="G22" s="10"/>
    </row>
    <row r="23" spans="1:7" s="28" customFormat="1" ht="15.75">
      <c r="A23" s="442">
        <v>441</v>
      </c>
      <c r="B23" s="7" t="s">
        <v>322</v>
      </c>
      <c r="C23" s="776">
        <f>'ПОСЕБАН ДЕО'!H145+'ПОСЕБАН ДЕО'!H177+'ПОСЕБАН ДЕО'!H749+'ПОСЕБАН ДЕО'!H823</f>
        <v>3560000</v>
      </c>
      <c r="D23" s="776">
        <v>21749.28</v>
      </c>
      <c r="E23" s="1041">
        <f t="shared" si="0"/>
        <v>0.6109348314606742</v>
      </c>
      <c r="F23" s="783">
        <f t="shared" si="1"/>
        <v>3538250.72</v>
      </c>
      <c r="G23" s="10"/>
    </row>
    <row r="24" spans="1:7" s="29" customFormat="1" ht="16.5" thickBot="1">
      <c r="A24" s="446">
        <v>444</v>
      </c>
      <c r="B24" s="21" t="s">
        <v>343</v>
      </c>
      <c r="C24" s="788">
        <f>'ПОСЕБАН ДЕО'!H178+'ПОСЕБАН ДЕО'!H824+'ПОСЕБАН ДЕО'!H750</f>
        <v>545000</v>
      </c>
      <c r="D24" s="788">
        <v>24695.1</v>
      </c>
      <c r="E24" s="1040">
        <f t="shared" si="0"/>
        <v>4.531211009174312</v>
      </c>
      <c r="F24" s="787">
        <f t="shared" si="1"/>
        <v>520304.9</v>
      </c>
      <c r="G24" s="10"/>
    </row>
    <row r="25" spans="1:20" s="28" customFormat="1" ht="29.25" customHeight="1" thickBot="1" thickTop="1">
      <c r="A25" s="447">
        <v>45</v>
      </c>
      <c r="B25" s="454" t="s">
        <v>290</v>
      </c>
      <c r="C25" s="781">
        <f>C26</f>
        <v>16100000</v>
      </c>
      <c r="D25" s="781">
        <f>D26</f>
        <v>0</v>
      </c>
      <c r="E25" s="1039">
        <f t="shared" si="0"/>
        <v>0</v>
      </c>
      <c r="F25" s="785">
        <f t="shared" si="1"/>
        <v>16100000</v>
      </c>
      <c r="G25" s="10"/>
      <c r="O25" s="263"/>
      <c r="P25" s="263"/>
      <c r="Q25" s="263"/>
      <c r="R25" s="263"/>
      <c r="S25" s="263"/>
      <c r="T25" s="263"/>
    </row>
    <row r="26" spans="1:20" s="264" customFormat="1" ht="17.25" thickBot="1" thickTop="1">
      <c r="A26" s="448">
        <v>451</v>
      </c>
      <c r="B26" s="262" t="s">
        <v>557</v>
      </c>
      <c r="C26" s="778">
        <f>+'ПОСЕБАН ДЕО'!H206+'ПОСЕБАН ДЕО'!H211+'ПОСЕБАН ДЕО'!H219+'ПОСЕБАН ДЕО'!H409+'ПОСЕБАН ДЕО'!H894</f>
        <v>16100000</v>
      </c>
      <c r="D26" s="778"/>
      <c r="E26" s="1042">
        <f t="shared" si="0"/>
        <v>0</v>
      </c>
      <c r="F26" s="784">
        <f t="shared" si="1"/>
        <v>16100000</v>
      </c>
      <c r="G26" s="10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  <row r="27" spans="1:7" s="28" customFormat="1" ht="32.25" thickTop="1">
      <c r="A27" s="449">
        <v>46</v>
      </c>
      <c r="B27" s="455" t="s">
        <v>291</v>
      </c>
      <c r="C27" s="775">
        <f>C28+C29+C30</f>
        <v>84074980</v>
      </c>
      <c r="D27" s="775">
        <f>D28+D29+D30</f>
        <v>30133537.9</v>
      </c>
      <c r="E27" s="1039">
        <f t="shared" si="0"/>
        <v>35.841266807318895</v>
      </c>
      <c r="F27" s="785">
        <f t="shared" si="1"/>
        <v>53941442.1</v>
      </c>
      <c r="G27" s="10"/>
    </row>
    <row r="28" spans="1:7" s="28" customFormat="1" ht="16.5" thickBot="1">
      <c r="A28" s="456">
        <v>463</v>
      </c>
      <c r="B28" s="457" t="s">
        <v>300</v>
      </c>
      <c r="C28" s="903">
        <v>75474980</v>
      </c>
      <c r="D28" s="903">
        <f>'ПОСЕБАН ДЕО'!I264+'ПОСЕБАН ДЕО'!I245+'ПОСЕБАН ДЕО'!I287+'ПОСЕБАН ДЕО'!I305+'ПОСЕБАН ДЕО'!I323+'ПОСЕБАН ДЕО'!I342+'ПОСЕБАН ДЕО'!I359+'ПОСЕБАН ДЕО'!I376+'ПОСЕБАН ДЕО'!I398+'ПОСЕБАН ДЕО'!I434</f>
        <v>29188772.95</v>
      </c>
      <c r="E28" s="1041">
        <f t="shared" si="0"/>
        <v>38.67344244410532</v>
      </c>
      <c r="F28" s="783">
        <f t="shared" si="1"/>
        <v>46286207.05</v>
      </c>
      <c r="G28" s="10"/>
    </row>
    <row r="29" spans="1:7" s="28" customFormat="1" ht="31.5">
      <c r="A29" s="446">
        <v>464</v>
      </c>
      <c r="B29" s="137" t="s">
        <v>552</v>
      </c>
      <c r="C29" s="788">
        <f>'ПОСЕБАН ДЕО'!H417</f>
        <v>8000000</v>
      </c>
      <c r="D29" s="788">
        <v>638017.86</v>
      </c>
      <c r="E29" s="1041">
        <f t="shared" si="0"/>
        <v>7.975223249999999</v>
      </c>
      <c r="F29" s="783">
        <f t="shared" si="1"/>
        <v>7361982.14</v>
      </c>
      <c r="G29" s="10"/>
    </row>
    <row r="30" spans="1:7" s="28" customFormat="1" ht="16.5" thickBot="1">
      <c r="A30" s="445">
        <v>465</v>
      </c>
      <c r="B30" s="219" t="s">
        <v>150</v>
      </c>
      <c r="C30" s="779">
        <f>'ПОСЕБАН ДЕО'!H685</f>
        <v>600000</v>
      </c>
      <c r="D30" s="779">
        <v>306747.09</v>
      </c>
      <c r="E30" s="1040">
        <f t="shared" si="0"/>
        <v>51.124515</v>
      </c>
      <c r="F30" s="787">
        <f t="shared" si="1"/>
        <v>293252.91</v>
      </c>
      <c r="G30" s="10"/>
    </row>
    <row r="31" spans="1:7" s="28" customFormat="1" ht="16.5" thickTop="1">
      <c r="A31" s="441">
        <v>47</v>
      </c>
      <c r="B31" s="84" t="s">
        <v>292</v>
      </c>
      <c r="C31" s="775">
        <f>C32</f>
        <v>14950000</v>
      </c>
      <c r="D31" s="775">
        <f>D32</f>
        <v>4131328.28</v>
      </c>
      <c r="E31" s="1039">
        <f t="shared" si="0"/>
        <v>27.63430287625418</v>
      </c>
      <c r="F31" s="785">
        <f t="shared" si="1"/>
        <v>10818671.72</v>
      </c>
      <c r="G31" s="10"/>
    </row>
    <row r="32" spans="1:7" s="28" customFormat="1" ht="16.5" thickBot="1">
      <c r="A32" s="445">
        <v>472</v>
      </c>
      <c r="B32" s="35" t="s">
        <v>301</v>
      </c>
      <c r="C32" s="779">
        <f>'ПОСЕБАН ДЕО'!H81+'ПОСЕБАН ДЕО'!H451+'ПОСЕБАН ДЕО'!H793</f>
        <v>14950000</v>
      </c>
      <c r="D32" s="779">
        <v>4131328.28</v>
      </c>
      <c r="E32" s="1043">
        <f t="shared" si="0"/>
        <v>27.63430287625418</v>
      </c>
      <c r="F32" s="790">
        <f t="shared" si="1"/>
        <v>10818671.72</v>
      </c>
      <c r="G32" s="10"/>
    </row>
    <row r="33" spans="1:7" s="28" customFormat="1" ht="16.5" thickTop="1">
      <c r="A33" s="441">
        <v>48</v>
      </c>
      <c r="B33" s="84" t="s">
        <v>293</v>
      </c>
      <c r="C33" s="775">
        <f>C34+C35+C36+C37</f>
        <v>35153085</v>
      </c>
      <c r="D33" s="775">
        <f>D34+D35+D36+D37</f>
        <v>12043028.87</v>
      </c>
      <c r="E33" s="1039">
        <f t="shared" si="0"/>
        <v>34.25881077009315</v>
      </c>
      <c r="F33" s="785">
        <f t="shared" si="1"/>
        <v>23110056.130000003</v>
      </c>
      <c r="G33" s="10"/>
    </row>
    <row r="34" spans="1:7" s="28" customFormat="1" ht="15.75">
      <c r="A34" s="442">
        <v>481</v>
      </c>
      <c r="B34" s="7" t="s">
        <v>348</v>
      </c>
      <c r="C34" s="776">
        <f>'ПОСЕБАН ДЕО'!H184+'ПОСЕБАН ДЕО'!H224+'ПОСЕБАН ДЕО'!H426</f>
        <v>29532000</v>
      </c>
      <c r="D34" s="776">
        <v>10571359.47</v>
      </c>
      <c r="E34" s="1041">
        <f t="shared" si="0"/>
        <v>35.79628697683869</v>
      </c>
      <c r="F34" s="783">
        <f t="shared" si="1"/>
        <v>18960640.53</v>
      </c>
      <c r="G34" s="10"/>
    </row>
    <row r="35" spans="1:7" s="28" customFormat="1" ht="15.75">
      <c r="A35" s="442">
        <v>482</v>
      </c>
      <c r="B35" s="7" t="s">
        <v>321</v>
      </c>
      <c r="C35" s="776">
        <v>1195000</v>
      </c>
      <c r="D35" s="776">
        <v>261876.2</v>
      </c>
      <c r="E35" s="1041">
        <f t="shared" si="0"/>
        <v>21.914326359832636</v>
      </c>
      <c r="F35" s="783">
        <f t="shared" si="1"/>
        <v>933123.8</v>
      </c>
      <c r="G35" s="10"/>
    </row>
    <row r="36" spans="1:7" s="28" customFormat="1" ht="15.75">
      <c r="A36" s="442">
        <v>483</v>
      </c>
      <c r="B36" s="7" t="s">
        <v>349</v>
      </c>
      <c r="C36" s="776">
        <v>2226085</v>
      </c>
      <c r="D36" s="776">
        <v>91085</v>
      </c>
      <c r="E36" s="1041">
        <f t="shared" si="0"/>
        <v>4.09171258060676</v>
      </c>
      <c r="F36" s="783">
        <f t="shared" si="1"/>
        <v>2135000</v>
      </c>
      <c r="G36" s="10"/>
    </row>
    <row r="37" spans="1:7" s="28" customFormat="1" ht="16.5" thickBot="1">
      <c r="A37" s="450">
        <v>484</v>
      </c>
      <c r="B37" s="24" t="s">
        <v>511</v>
      </c>
      <c r="C37" s="782">
        <v>2200000</v>
      </c>
      <c r="D37" s="782">
        <v>1118708.2</v>
      </c>
      <c r="E37" s="1043">
        <f t="shared" si="0"/>
        <v>50.85037272727273</v>
      </c>
      <c r="F37" s="790">
        <f t="shared" si="1"/>
        <v>1081291.8</v>
      </c>
      <c r="G37" s="10"/>
    </row>
    <row r="38" spans="1:7" s="28" customFormat="1" ht="16.5" thickTop="1">
      <c r="A38" s="441">
        <v>49</v>
      </c>
      <c r="B38" s="84" t="s">
        <v>294</v>
      </c>
      <c r="C38" s="775">
        <f>C39</f>
        <v>2310483</v>
      </c>
      <c r="D38" s="775">
        <f>D39</f>
        <v>0</v>
      </c>
      <c r="E38" s="949">
        <f t="shared" si="0"/>
        <v>0</v>
      </c>
      <c r="F38" s="786">
        <f t="shared" si="1"/>
        <v>2310483</v>
      </c>
      <c r="G38" s="10"/>
    </row>
    <row r="39" spans="1:7" s="28" customFormat="1" ht="16.5" thickBot="1">
      <c r="A39" s="445">
        <v>499</v>
      </c>
      <c r="B39" s="35" t="s">
        <v>206</v>
      </c>
      <c r="C39" s="779">
        <v>2310483</v>
      </c>
      <c r="D39" s="779"/>
      <c r="E39" s="1040">
        <f t="shared" si="0"/>
        <v>0</v>
      </c>
      <c r="F39" s="787">
        <f t="shared" si="1"/>
        <v>2310483</v>
      </c>
      <c r="G39" s="10"/>
    </row>
    <row r="40" spans="1:7" s="28" customFormat="1" ht="16.5" thickTop="1">
      <c r="A40" s="441">
        <v>51</v>
      </c>
      <c r="B40" s="84" t="s">
        <v>295</v>
      </c>
      <c r="C40" s="775">
        <f>C41+C42+C43+C44+C45</f>
        <v>171400638.8</v>
      </c>
      <c r="D40" s="775">
        <f>D41+D42+D44+D45</f>
        <v>21090166.75</v>
      </c>
      <c r="E40" s="1039">
        <f t="shared" si="0"/>
        <v>12.304602186815186</v>
      </c>
      <c r="F40" s="785">
        <f t="shared" si="1"/>
        <v>150310472.05</v>
      </c>
      <c r="G40" s="10"/>
    </row>
    <row r="41" spans="1:7" s="28" customFormat="1" ht="15.75">
      <c r="A41" s="442">
        <v>511</v>
      </c>
      <c r="B41" s="7" t="s">
        <v>302</v>
      </c>
      <c r="C41" s="776">
        <v>98568186.8</v>
      </c>
      <c r="D41" s="776">
        <v>17336138.32</v>
      </c>
      <c r="E41" s="1043">
        <f t="shared" si="0"/>
        <v>17.58796512628961</v>
      </c>
      <c r="F41" s="789">
        <f t="shared" si="1"/>
        <v>81232048.47999999</v>
      </c>
      <c r="G41" s="10"/>
    </row>
    <row r="42" spans="1:7" s="28" customFormat="1" ht="15.75">
      <c r="A42" s="442">
        <v>512</v>
      </c>
      <c r="B42" s="7" t="s">
        <v>229</v>
      </c>
      <c r="C42" s="776">
        <v>68932452</v>
      </c>
      <c r="D42" s="776">
        <v>3643530.83</v>
      </c>
      <c r="E42" s="1041">
        <f t="shared" si="0"/>
        <v>5.285653889114521</v>
      </c>
      <c r="F42" s="777">
        <f t="shared" si="1"/>
        <v>65288921.17</v>
      </c>
      <c r="G42" s="10"/>
    </row>
    <row r="43" spans="1:7" s="28" customFormat="1" ht="15.75">
      <c r="A43" s="444">
        <v>513</v>
      </c>
      <c r="B43" s="733" t="s">
        <v>133</v>
      </c>
      <c r="C43" s="778">
        <f>'ПОСЕБАН ДЕО'!H762</f>
        <v>0</v>
      </c>
      <c r="D43" s="778"/>
      <c r="E43" s="1040"/>
      <c r="F43" s="1044">
        <f t="shared" si="1"/>
        <v>0</v>
      </c>
      <c r="G43" s="10"/>
    </row>
    <row r="44" spans="1:7" s="28" customFormat="1" ht="15.75">
      <c r="A44" s="444">
        <v>515</v>
      </c>
      <c r="B44" s="19" t="s">
        <v>480</v>
      </c>
      <c r="C44" s="778">
        <f>'ПОСЕБАН ДЕО'!H162+'ПОСЕБАН ДЕО'!H672+'ПОСЕБАН ДЕО'!H799+'ПОСЕБАН ДЕО'!H765</f>
        <v>400000</v>
      </c>
      <c r="D44" s="778">
        <f>'ПОСЕБАН ДЕО'!I672+'ПОСЕБАН ДЕО'!I799+РАСХОДИ!H52</f>
        <v>110497.6</v>
      </c>
      <c r="E44" s="1040">
        <f t="shared" si="0"/>
        <v>27.624399999999998</v>
      </c>
      <c r="F44" s="1044">
        <f t="shared" si="1"/>
        <v>289502.4</v>
      </c>
      <c r="G44" s="10"/>
    </row>
    <row r="45" spans="1:7" s="28" customFormat="1" ht="16.5" thickBot="1">
      <c r="A45" s="445">
        <v>541</v>
      </c>
      <c r="B45" s="35" t="s">
        <v>331</v>
      </c>
      <c r="C45" s="779">
        <f>'ПОСЕБАН ДЕО'!H850+'ПОСЕБАН ДЕО'!H843+'ПОСЕБАН ДЕО'!H837+'ПОСЕБАН ДЕО'!H201</f>
        <v>3500000</v>
      </c>
      <c r="D45" s="779"/>
      <c r="E45" s="1040">
        <f t="shared" si="0"/>
        <v>0</v>
      </c>
      <c r="F45" s="787">
        <f t="shared" si="1"/>
        <v>3500000</v>
      </c>
      <c r="G45" s="10"/>
    </row>
    <row r="46" spans="1:7" s="28" customFormat="1" ht="16.5" thickTop="1">
      <c r="A46" s="441">
        <v>61</v>
      </c>
      <c r="B46" s="36" t="s">
        <v>347</v>
      </c>
      <c r="C46" s="780">
        <f>C47</f>
        <v>0</v>
      </c>
      <c r="D46" s="780">
        <f>D47</f>
        <v>0</v>
      </c>
      <c r="E46" s="1039"/>
      <c r="F46" s="785">
        <f t="shared" si="1"/>
        <v>0</v>
      </c>
      <c r="G46" s="10"/>
    </row>
    <row r="47" spans="1:7" s="28" customFormat="1" ht="16.5" thickBot="1">
      <c r="A47" s="445">
        <v>611</v>
      </c>
      <c r="B47" s="35" t="s">
        <v>346</v>
      </c>
      <c r="C47" s="779">
        <f>'ПОСЕБАН ДЕО'!H179</f>
        <v>0</v>
      </c>
      <c r="D47" s="779"/>
      <c r="E47" s="1042"/>
      <c r="F47" s="784">
        <f t="shared" si="1"/>
        <v>0</v>
      </c>
      <c r="G47" s="10"/>
    </row>
    <row r="48" spans="1:7" s="28" customFormat="1" ht="16.5" thickTop="1">
      <c r="A48" s="446">
        <v>62</v>
      </c>
      <c r="B48" s="122" t="s">
        <v>89</v>
      </c>
      <c r="C48" s="904">
        <f>C49</f>
        <v>0</v>
      </c>
      <c r="D48" s="782"/>
      <c r="E48" s="1039"/>
      <c r="F48" s="785">
        <f t="shared" si="1"/>
        <v>0</v>
      </c>
      <c r="G48" s="10"/>
    </row>
    <row r="49" spans="1:7" s="28" customFormat="1" ht="16.5" thickBot="1">
      <c r="A49" s="446">
        <v>621</v>
      </c>
      <c r="B49" s="19" t="s">
        <v>88</v>
      </c>
      <c r="C49" s="778"/>
      <c r="D49" s="778"/>
      <c r="E49" s="1043"/>
      <c r="F49" s="790">
        <f t="shared" si="1"/>
        <v>0</v>
      </c>
      <c r="G49" s="10"/>
    </row>
    <row r="50" spans="1:7" s="28" customFormat="1" ht="16.5" thickBot="1">
      <c r="A50" s="1060">
        <v>621</v>
      </c>
      <c r="B50" s="1061" t="s">
        <v>296</v>
      </c>
      <c r="C50" s="1062">
        <f>C7+C15+C22+C25+C27+C31+C33+C38+C40+C46+C48</f>
        <v>637161686.8</v>
      </c>
      <c r="D50" s="1062">
        <f>D7+D15+D22+D25+D27+D31+D33+D38+D40+D46</f>
        <v>192985608.01</v>
      </c>
      <c r="E50" s="1062">
        <f t="shared" si="0"/>
        <v>30.288325868937036</v>
      </c>
      <c r="F50" s="1063">
        <f t="shared" si="1"/>
        <v>444176078.78999996</v>
      </c>
      <c r="G50" s="10"/>
    </row>
    <row r="51" spans="1:7" s="28" customFormat="1" ht="16.5" thickTop="1">
      <c r="A51" s="71"/>
      <c r="B51" s="77"/>
      <c r="G51" s="10"/>
    </row>
    <row r="52" spans="1:6" ht="15.75">
      <c r="A52" s="30"/>
      <c r="B52" s="31"/>
      <c r="C52" s="32"/>
      <c r="D52" s="32"/>
      <c r="E52" s="32"/>
      <c r="F52" s="32"/>
    </row>
    <row r="53" ht="15.75">
      <c r="A53" s="30"/>
    </row>
  </sheetData>
  <mergeCells count="1">
    <mergeCell ref="B2:F2"/>
  </mergeCells>
  <printOptions/>
  <pageMargins left="0.25" right="0.25" top="0.5" bottom="0.5" header="0" footer="0.011811024"/>
  <pageSetup firstPageNumber="6" useFirstPageNumber="1" fitToHeight="1" fitToWidth="1" horizontalDpi="600" verticalDpi="600" orientation="portrait" paperSize="9" scale="80" r:id="rId1"/>
  <headerFooter alignWithMargins="0">
    <oddHeader>&amp;C&amp;P</oddHeader>
  </headerFooter>
  <rowBreaks count="1" manualBreakCount="1">
    <brk id="19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F51"/>
  <sheetViews>
    <sheetView workbookViewId="0" topLeftCell="A27">
      <selection activeCell="M13" sqref="M13"/>
    </sheetView>
  </sheetViews>
  <sheetFormatPr defaultColWidth="9.140625" defaultRowHeight="12.75"/>
  <cols>
    <col min="2" max="2" width="26.140625" style="0" customWidth="1"/>
    <col min="3" max="3" width="18.7109375" style="0" customWidth="1"/>
    <col min="4" max="4" width="22.421875" style="0" customWidth="1"/>
    <col min="5" max="5" width="19.00390625" style="791" customWidth="1"/>
    <col min="6" max="6" width="19.00390625" style="0" customWidth="1"/>
  </cols>
  <sheetData>
    <row r="3" ht="12.75">
      <c r="D3" s="618"/>
    </row>
    <row r="4" spans="1:6" ht="15">
      <c r="A4" s="1176" t="s">
        <v>735</v>
      </c>
      <c r="B4" s="1177"/>
      <c r="C4" s="1177"/>
      <c r="D4" s="1177"/>
      <c r="E4" s="1178"/>
      <c r="F4" s="1178"/>
    </row>
    <row r="5" spans="2:6" ht="12.75">
      <c r="B5" s="1175" t="s">
        <v>122</v>
      </c>
      <c r="C5" s="1141"/>
      <c r="D5" s="1141"/>
      <c r="E5" s="1141"/>
      <c r="F5" s="1141"/>
    </row>
    <row r="6" spans="2:6" ht="14.25">
      <c r="B6" s="617"/>
      <c r="C6" s="850"/>
      <c r="D6" s="850"/>
      <c r="E6" s="850"/>
      <c r="F6" s="850"/>
    </row>
    <row r="7" ht="15" thickBot="1">
      <c r="B7" s="617"/>
    </row>
    <row r="8" spans="1:6" ht="45.75" thickBot="1">
      <c r="A8" s="605" t="s">
        <v>104</v>
      </c>
      <c r="B8" s="606" t="s">
        <v>105</v>
      </c>
      <c r="C8" s="606" t="s">
        <v>731</v>
      </c>
      <c r="D8" s="606" t="s">
        <v>732</v>
      </c>
      <c r="E8" s="792" t="s">
        <v>733</v>
      </c>
      <c r="F8" s="606" t="s">
        <v>734</v>
      </c>
    </row>
    <row r="9" spans="1:6" ht="15" thickBot="1">
      <c r="A9" s="607">
        <v>1</v>
      </c>
      <c r="B9" s="608">
        <v>2</v>
      </c>
      <c r="C9" s="609">
        <v>3</v>
      </c>
      <c r="D9" s="609">
        <v>4</v>
      </c>
      <c r="E9" s="795">
        <v>5</v>
      </c>
      <c r="F9" s="609">
        <v>6</v>
      </c>
    </row>
    <row r="10" spans="1:6" ht="15.75" thickBot="1">
      <c r="A10" s="610">
        <v>0</v>
      </c>
      <c r="B10" s="611" t="s">
        <v>383</v>
      </c>
      <c r="C10" s="694">
        <f>C11+C12+C13</f>
        <v>28995000</v>
      </c>
      <c r="D10" s="767">
        <f>D11+D12+D13</f>
        <v>11604531.129999999</v>
      </c>
      <c r="E10" s="793">
        <f>D10/C10*100</f>
        <v>40.02252502155544</v>
      </c>
      <c r="F10" s="694">
        <f>C10-D10</f>
        <v>17390468.87</v>
      </c>
    </row>
    <row r="11" spans="1:6" ht="15.75" thickBot="1">
      <c r="A11" s="607">
        <v>40</v>
      </c>
      <c r="B11" s="613" t="s">
        <v>38</v>
      </c>
      <c r="C11" s="619">
        <f>'ПОСЕБАН ДЕО'!H461</f>
        <v>11800000</v>
      </c>
      <c r="D11" s="794">
        <f>'ПОСЕБАН ДЕО'!I451</f>
        <v>3441850</v>
      </c>
      <c r="E11" s="793">
        <f aca="true" t="shared" si="0" ref="E11:E51">D11/C11*100</f>
        <v>29.168220338983055</v>
      </c>
      <c r="F11" s="694">
        <f aca="true" t="shared" si="1" ref="F11:F51">C11-D11</f>
        <v>8358150</v>
      </c>
    </row>
    <row r="12" spans="1:6" ht="58.5" thickBot="1">
      <c r="A12" s="607">
        <v>70</v>
      </c>
      <c r="B12" s="613" t="s">
        <v>106</v>
      </c>
      <c r="C12" s="612"/>
      <c r="D12" s="794"/>
      <c r="E12" s="793"/>
      <c r="F12" s="694">
        <f t="shared" si="1"/>
        <v>0</v>
      </c>
    </row>
    <row r="13" spans="1:6" ht="44.25" thickBot="1">
      <c r="A13" s="607">
        <v>90</v>
      </c>
      <c r="B13" s="613" t="s">
        <v>32</v>
      </c>
      <c r="C13" s="619">
        <f>'ПОСЕБАН ДЕО'!H449</f>
        <v>17195000</v>
      </c>
      <c r="D13" s="794">
        <f>'ПОСЕБАН ДЕО'!I434</f>
        <v>8162681.13</v>
      </c>
      <c r="E13" s="793">
        <f t="shared" si="0"/>
        <v>47.47124821168944</v>
      </c>
      <c r="F13" s="694">
        <f t="shared" si="1"/>
        <v>9032318.870000001</v>
      </c>
    </row>
    <row r="14" spans="1:6" ht="30.75" thickBot="1">
      <c r="A14" s="610">
        <v>100</v>
      </c>
      <c r="B14" s="614" t="s">
        <v>27</v>
      </c>
      <c r="C14" s="694">
        <f>C15+C16+C17+C18+C19</f>
        <v>169746468</v>
      </c>
      <c r="D14" s="793">
        <f>D15+D16+D17+D18+D19</f>
        <v>42164592.620000005</v>
      </c>
      <c r="E14" s="793">
        <f t="shared" si="0"/>
        <v>24.839746662652214</v>
      </c>
      <c r="F14" s="694">
        <f t="shared" si="1"/>
        <v>127581875.38</v>
      </c>
    </row>
    <row r="15" spans="1:6" ht="58.5" thickBot="1">
      <c r="A15" s="607">
        <v>110</v>
      </c>
      <c r="B15" s="613" t="s">
        <v>107</v>
      </c>
      <c r="C15" s="619">
        <f>'ПОСЕБАН ДЕО'!H47+'ПОСЕБАН ДЕО'!H98</f>
        <v>19875000</v>
      </c>
      <c r="D15" s="794">
        <f>'ПОСЕБАН ДЕО'!I47+'ПОСЕБАН ДЕО'!I98</f>
        <v>5269464.67</v>
      </c>
      <c r="E15" s="793">
        <f t="shared" si="0"/>
        <v>26.51302978616352</v>
      </c>
      <c r="F15" s="694">
        <f t="shared" si="1"/>
        <v>14605535.33</v>
      </c>
    </row>
    <row r="16" spans="1:6" ht="15.75" thickBot="1">
      <c r="A16" s="607">
        <v>130</v>
      </c>
      <c r="B16" s="613" t="s">
        <v>215</v>
      </c>
      <c r="C16" s="619">
        <f>'ПОСЕБАН ДЕО'!H174+'ПОСЕБАН ДЕО'!H165</f>
        <v>138903983</v>
      </c>
      <c r="D16" s="794">
        <f>'ПОСЕБАН ДЕО'!I174+'ПОСЕБАН ДЕО'!I165</f>
        <v>34603250.63</v>
      </c>
      <c r="E16" s="793">
        <f t="shared" si="0"/>
        <v>24.911633117100752</v>
      </c>
      <c r="F16" s="694">
        <f t="shared" si="1"/>
        <v>104300732.37</v>
      </c>
    </row>
    <row r="17" spans="1:6" ht="30" thickBot="1">
      <c r="A17" s="607">
        <v>150</v>
      </c>
      <c r="B17" s="613" t="s">
        <v>108</v>
      </c>
      <c r="C17" s="612"/>
      <c r="D17" s="794"/>
      <c r="E17" s="793"/>
      <c r="F17" s="694">
        <f t="shared" si="1"/>
        <v>0</v>
      </c>
    </row>
    <row r="18" spans="1:6" ht="44.25" thickBot="1">
      <c r="A18" s="607">
        <v>160</v>
      </c>
      <c r="B18" s="613" t="s">
        <v>379</v>
      </c>
      <c r="C18" s="619">
        <f>'ПОСЕБАН ДЕО'!H591</f>
        <v>6967485</v>
      </c>
      <c r="D18" s="794">
        <f>'ПОСЕБАН ДЕО'!I591</f>
        <v>2291877.32</v>
      </c>
      <c r="E18" s="793">
        <f t="shared" si="0"/>
        <v>32.89389672170087</v>
      </c>
      <c r="F18" s="694">
        <f t="shared" si="1"/>
        <v>4675607.68</v>
      </c>
    </row>
    <row r="19" spans="1:6" ht="15.75" thickBot="1">
      <c r="A19" s="607">
        <v>170</v>
      </c>
      <c r="B19" s="613" t="s">
        <v>109</v>
      </c>
      <c r="C19" s="619">
        <f>'ПОСЕБАН ДЕО'!H181</f>
        <v>4000000</v>
      </c>
      <c r="D19" s="794">
        <f>'ПОСЕБАН ДЕО'!I181</f>
        <v>0</v>
      </c>
      <c r="E19" s="793">
        <f t="shared" si="0"/>
        <v>0</v>
      </c>
      <c r="F19" s="694">
        <f t="shared" si="1"/>
        <v>4000000</v>
      </c>
    </row>
    <row r="20" spans="1:6" ht="30.75" thickBot="1">
      <c r="A20" s="610">
        <v>300</v>
      </c>
      <c r="B20" s="614" t="s">
        <v>110</v>
      </c>
      <c r="C20" s="694">
        <f>C21+C22+C23</f>
        <v>4133000</v>
      </c>
      <c r="D20" s="793">
        <f>D21+D22+D23</f>
        <v>824014.4500000001</v>
      </c>
      <c r="E20" s="793">
        <f t="shared" si="0"/>
        <v>19.937441325913383</v>
      </c>
      <c r="F20" s="694">
        <f t="shared" si="1"/>
        <v>3308985.55</v>
      </c>
    </row>
    <row r="21" spans="1:6" ht="30" thickBot="1">
      <c r="A21" s="693">
        <v>320</v>
      </c>
      <c r="B21" s="696" t="s">
        <v>612</v>
      </c>
      <c r="C21" s="695">
        <f>'ПОСЕБАН ДЕО'!H189</f>
        <v>1100000</v>
      </c>
      <c r="D21" s="1045">
        <f>'ПОСЕБАН ДЕО'!I189</f>
        <v>189442.86</v>
      </c>
      <c r="E21" s="793">
        <f t="shared" si="0"/>
        <v>17.222078181818183</v>
      </c>
      <c r="F21" s="694">
        <f t="shared" si="1"/>
        <v>910557.14</v>
      </c>
    </row>
    <row r="22" spans="1:6" ht="44.25" thickBot="1">
      <c r="A22" s="693">
        <v>360</v>
      </c>
      <c r="B22" s="696" t="s">
        <v>613</v>
      </c>
      <c r="C22" s="695">
        <f>'ПОСЕБАН ДЕО'!H196</f>
        <v>1200000</v>
      </c>
      <c r="D22" s="1045">
        <f>'ПОСЕБАН ДЕО'!I196</f>
        <v>0</v>
      </c>
      <c r="E22" s="793">
        <f t="shared" si="0"/>
        <v>0</v>
      </c>
      <c r="F22" s="694">
        <f t="shared" si="1"/>
        <v>1200000</v>
      </c>
    </row>
    <row r="23" spans="1:6" ht="15.75" thickBot="1">
      <c r="A23" s="607">
        <v>330</v>
      </c>
      <c r="B23" s="613" t="s">
        <v>41</v>
      </c>
      <c r="C23" s="619">
        <f>'ПОСЕБАН ДЕО'!H923</f>
        <v>1833000</v>
      </c>
      <c r="D23" s="794">
        <f>'ПОСЕБАН ДЕО'!I923</f>
        <v>634571.5900000001</v>
      </c>
      <c r="E23" s="793">
        <f t="shared" si="0"/>
        <v>34.619290234588114</v>
      </c>
      <c r="F23" s="694">
        <f t="shared" si="1"/>
        <v>1198428.41</v>
      </c>
    </row>
    <row r="24" spans="1:6" ht="30.75" thickBot="1">
      <c r="A24" s="610">
        <v>400</v>
      </c>
      <c r="B24" s="614" t="s">
        <v>111</v>
      </c>
      <c r="C24" s="694">
        <f>C25+C26+C27+C28+C29</f>
        <v>69510000</v>
      </c>
      <c r="D24" s="793">
        <f>D25+D26+D27+D28+D29</f>
        <v>14779240.879999999</v>
      </c>
      <c r="E24" s="793">
        <f t="shared" si="0"/>
        <v>21.262035505682633</v>
      </c>
      <c r="F24" s="694">
        <f t="shared" si="1"/>
        <v>54730759.120000005</v>
      </c>
    </row>
    <row r="25" spans="1:6" ht="44.25" thickBot="1">
      <c r="A25" s="607">
        <v>420</v>
      </c>
      <c r="B25" s="613" t="s">
        <v>112</v>
      </c>
      <c r="C25" s="619">
        <f>'ПОСЕБАН ДЕО'!H413</f>
        <v>7200000</v>
      </c>
      <c r="D25" s="794">
        <f>'ПОСЕБАН ДЕО'!I413</f>
        <v>185000</v>
      </c>
      <c r="E25" s="793">
        <f t="shared" si="0"/>
        <v>2.569444444444444</v>
      </c>
      <c r="F25" s="694">
        <f t="shared" si="1"/>
        <v>7015000</v>
      </c>
    </row>
    <row r="26" spans="1:6" ht="15.75" thickBot="1">
      <c r="A26" s="607">
        <v>436</v>
      </c>
      <c r="B26" s="613" t="s">
        <v>530</v>
      </c>
      <c r="C26" s="619">
        <f>'ПОСЕБАН ДЕО'!H222</f>
        <v>5100000</v>
      </c>
      <c r="D26" s="794">
        <f>'ПОСЕБАН ДЕО'!I222</f>
        <v>0</v>
      </c>
      <c r="E26" s="793">
        <f t="shared" si="0"/>
        <v>0</v>
      </c>
      <c r="F26" s="694">
        <f t="shared" si="1"/>
        <v>5100000</v>
      </c>
    </row>
    <row r="27" spans="1:6" ht="15.75" thickBot="1">
      <c r="A27" s="607">
        <v>451</v>
      </c>
      <c r="B27" s="613" t="s">
        <v>113</v>
      </c>
      <c r="C27" s="612"/>
      <c r="D27" s="794"/>
      <c r="E27" s="793"/>
      <c r="F27" s="694">
        <f t="shared" si="1"/>
        <v>0</v>
      </c>
    </row>
    <row r="28" spans="1:6" ht="15.75" thickBot="1">
      <c r="A28" s="607">
        <v>473</v>
      </c>
      <c r="B28" s="613" t="s">
        <v>268</v>
      </c>
      <c r="C28" s="619">
        <f>'ПОСЕБАН ДЕО'!H767</f>
        <v>57210000</v>
      </c>
      <c r="D28" s="794">
        <f>'ПОСЕБАН ДЕО'!I767</f>
        <v>14594240.879999999</v>
      </c>
      <c r="E28" s="793">
        <f t="shared" si="0"/>
        <v>25.509947351861562</v>
      </c>
      <c r="F28" s="694">
        <f t="shared" si="1"/>
        <v>42615759.120000005</v>
      </c>
    </row>
    <row r="29" spans="1:6" ht="30" thickBot="1">
      <c r="A29" s="607">
        <v>474</v>
      </c>
      <c r="B29" s="613" t="s">
        <v>114</v>
      </c>
      <c r="C29" s="612"/>
      <c r="D29" s="794"/>
      <c r="E29" s="793"/>
      <c r="F29" s="694">
        <f t="shared" si="1"/>
        <v>0</v>
      </c>
    </row>
    <row r="30" spans="1:6" ht="30.75" thickBot="1">
      <c r="A30" s="610">
        <v>500</v>
      </c>
      <c r="B30" s="614" t="s">
        <v>115</v>
      </c>
      <c r="C30" s="694">
        <f>C31+C32+C33</f>
        <v>15400000</v>
      </c>
      <c r="D30" s="793">
        <f>D31+D32+D33</f>
        <v>1604497.98</v>
      </c>
      <c r="E30" s="793">
        <f t="shared" si="0"/>
        <v>10.418818051948051</v>
      </c>
      <c r="F30" s="694">
        <f t="shared" si="1"/>
        <v>13795502.02</v>
      </c>
    </row>
    <row r="31" spans="1:6" ht="15.75" thickBot="1">
      <c r="A31" s="607">
        <v>510</v>
      </c>
      <c r="B31" s="613" t="s">
        <v>524</v>
      </c>
      <c r="C31" s="619">
        <f>'ПОСЕБАН ДЕО'!H217+'ПОСЕБАН ДЕО'!H864</f>
        <v>14000000</v>
      </c>
      <c r="D31" s="794">
        <f>'ПОСЕБАН ДЕО'!I217+'ПОСЕБАН ДЕО'!I864</f>
        <v>1604497.98</v>
      </c>
      <c r="E31" s="793">
        <f t="shared" si="0"/>
        <v>11.460699857142858</v>
      </c>
      <c r="F31" s="694">
        <f t="shared" si="1"/>
        <v>12395502.02</v>
      </c>
    </row>
    <row r="32" spans="1:6" ht="30" thickBot="1">
      <c r="A32" s="607">
        <v>520</v>
      </c>
      <c r="B32" s="613" t="s">
        <v>116</v>
      </c>
      <c r="C32" s="612"/>
      <c r="D32" s="794"/>
      <c r="E32" s="793"/>
      <c r="F32" s="694">
        <f t="shared" si="1"/>
        <v>0</v>
      </c>
    </row>
    <row r="33" spans="1:6" ht="58.5" thickBot="1">
      <c r="A33" s="607">
        <v>560</v>
      </c>
      <c r="B33" s="613" t="s">
        <v>368</v>
      </c>
      <c r="C33" s="619">
        <f>'ПОСЕБАН ДЕО'!H897</f>
        <v>1400000</v>
      </c>
      <c r="D33" s="794">
        <f>'ПОСЕБАН ДЕО'!I897</f>
        <v>0</v>
      </c>
      <c r="E33" s="793">
        <f t="shared" si="0"/>
        <v>0</v>
      </c>
      <c r="F33" s="694">
        <f t="shared" si="1"/>
        <v>1400000</v>
      </c>
    </row>
    <row r="34" spans="1:6" ht="45.75" thickBot="1">
      <c r="A34" s="610">
        <v>600</v>
      </c>
      <c r="B34" s="614" t="s">
        <v>117</v>
      </c>
      <c r="C34" s="694">
        <f>C35+C36+C37</f>
        <v>206593186.8</v>
      </c>
      <c r="D34" s="793">
        <f>D35+D36+D37</f>
        <v>71953874.45</v>
      </c>
      <c r="E34" s="793">
        <f t="shared" si="0"/>
        <v>34.82877415490838</v>
      </c>
      <c r="F34" s="694">
        <f t="shared" si="1"/>
        <v>134639312.35000002</v>
      </c>
    </row>
    <row r="35" spans="1:6" ht="15.75" thickBot="1">
      <c r="A35" s="882">
        <v>620</v>
      </c>
      <c r="B35" s="883" t="s">
        <v>319</v>
      </c>
      <c r="C35" s="884">
        <f>'ПОСЕБАН ДЕО'!H204+'ПОСЕБАН ДЕО'!H855</f>
        <v>179493186.8</v>
      </c>
      <c r="D35" s="885">
        <f>'ПОСЕБАН ДЕО'!I204+'ПОСЕБАН ДЕО'!I855</f>
        <v>63793607.67</v>
      </c>
      <c r="E35" s="793">
        <f t="shared" si="0"/>
        <v>35.54096331304314</v>
      </c>
      <c r="F35" s="694">
        <f t="shared" si="1"/>
        <v>115699579.13000001</v>
      </c>
    </row>
    <row r="36" spans="1:6" ht="15.75" thickBot="1">
      <c r="A36" s="882">
        <v>630</v>
      </c>
      <c r="B36" s="883" t="s">
        <v>280</v>
      </c>
      <c r="C36" s="884">
        <f>'ПОСЕБАН ДЕО'!H209+'ПОСЕБАН ДЕО'!H884</f>
        <v>14100000</v>
      </c>
      <c r="D36" s="885">
        <f>'ПОСЕБАН ДЕО'!I209+'ПОСЕБАН ДЕО'!I884</f>
        <v>3341042.44</v>
      </c>
      <c r="E36" s="793">
        <f t="shared" si="0"/>
        <v>23.69533645390071</v>
      </c>
      <c r="F36" s="694">
        <f t="shared" si="1"/>
        <v>10758957.56</v>
      </c>
    </row>
    <row r="37" spans="1:6" ht="15.75" thickBot="1">
      <c r="A37" s="607">
        <v>640</v>
      </c>
      <c r="B37" s="613" t="s">
        <v>275</v>
      </c>
      <c r="C37" s="619">
        <f>'ПОСЕБАН ДЕО'!H875</f>
        <v>13000000</v>
      </c>
      <c r="D37" s="794">
        <f>'ПОСЕБАН ДЕО'!I875</f>
        <v>4819224.34</v>
      </c>
      <c r="E37" s="793">
        <f t="shared" si="0"/>
        <v>37.070956461538465</v>
      </c>
      <c r="F37" s="694">
        <f t="shared" si="1"/>
        <v>8180775.66</v>
      </c>
    </row>
    <row r="38" spans="1:6" ht="15.75" thickBot="1">
      <c r="A38" s="610">
        <v>700</v>
      </c>
      <c r="B38" s="614" t="s">
        <v>36</v>
      </c>
      <c r="C38" s="694">
        <f>C39</f>
        <v>8000000</v>
      </c>
      <c r="D38" s="793">
        <f>D39</f>
        <v>638017.86</v>
      </c>
      <c r="E38" s="793">
        <f t="shared" si="0"/>
        <v>7.975223249999999</v>
      </c>
      <c r="F38" s="694">
        <f t="shared" si="1"/>
        <v>7361982.14</v>
      </c>
    </row>
    <row r="39" spans="1:6" ht="30" thickBot="1">
      <c r="A39" s="607">
        <v>700</v>
      </c>
      <c r="B39" s="613" t="s">
        <v>118</v>
      </c>
      <c r="C39" s="619">
        <f>'ПОСЕБАН ДЕО'!H422</f>
        <v>8000000</v>
      </c>
      <c r="D39" s="794">
        <f>'ПОСЕБАН ДЕО'!I422</f>
        <v>638017.86</v>
      </c>
      <c r="E39" s="793">
        <f t="shared" si="0"/>
        <v>7.975223249999999</v>
      </c>
      <c r="F39" s="694">
        <f t="shared" si="1"/>
        <v>7361982.14</v>
      </c>
    </row>
    <row r="40" spans="1:6" ht="30.75" thickBot="1">
      <c r="A40" s="607">
        <v>800</v>
      </c>
      <c r="B40" s="614" t="s">
        <v>119</v>
      </c>
      <c r="C40" s="694">
        <f>C41+C42+C43+C44+C45</f>
        <v>44394052</v>
      </c>
      <c r="D40" s="793">
        <f>D41+D42+D43+D44+D45</f>
        <v>16079712.09</v>
      </c>
      <c r="E40" s="793">
        <f t="shared" si="0"/>
        <v>36.22042000131008</v>
      </c>
      <c r="F40" s="694">
        <f t="shared" si="1"/>
        <v>28314339.91</v>
      </c>
    </row>
    <row r="41" spans="1:6" ht="30" thickBot="1">
      <c r="A41" s="607">
        <v>810</v>
      </c>
      <c r="B41" s="613" t="s">
        <v>339</v>
      </c>
      <c r="C41" s="619">
        <f>'ПОСЕБАН ДЕО'!H430</f>
        <v>20000000</v>
      </c>
      <c r="D41" s="794">
        <f>'ПОСЕБАН ДЕО'!I430</f>
        <v>9041374.99</v>
      </c>
      <c r="E41" s="793">
        <f t="shared" si="0"/>
        <v>45.20687495000001</v>
      </c>
      <c r="F41" s="694">
        <f t="shared" si="1"/>
        <v>10958625.01</v>
      </c>
    </row>
    <row r="42" spans="1:6" ht="15.75" thickBot="1">
      <c r="A42" s="607">
        <v>820</v>
      </c>
      <c r="B42" s="613" t="s">
        <v>257</v>
      </c>
      <c r="C42" s="619">
        <f>'ПОСЕБАН ДЕО'!H679</f>
        <v>14362052</v>
      </c>
      <c r="D42" s="794">
        <f>'ПОСЕБАН ДЕО'!I679</f>
        <v>5258905.529999999</v>
      </c>
      <c r="E42" s="793">
        <f t="shared" si="0"/>
        <v>36.616672394724645</v>
      </c>
      <c r="F42" s="694">
        <f t="shared" si="1"/>
        <v>9103146.47</v>
      </c>
    </row>
    <row r="43" spans="1:6" ht="30" thickBot="1">
      <c r="A43" s="607">
        <v>830</v>
      </c>
      <c r="B43" s="613" t="s">
        <v>120</v>
      </c>
      <c r="C43" s="612"/>
      <c r="D43" s="794"/>
      <c r="E43" s="793"/>
      <c r="F43" s="694">
        <f t="shared" si="1"/>
        <v>0</v>
      </c>
    </row>
    <row r="44" spans="1:6" ht="30" thickBot="1">
      <c r="A44" s="607">
        <v>840</v>
      </c>
      <c r="B44" s="613" t="s">
        <v>101</v>
      </c>
      <c r="C44" s="619">
        <f>'ПОСЕБАН ДЕО'!H241</f>
        <v>9432000</v>
      </c>
      <c r="D44" s="794">
        <f>'ПОСЕБАН ДЕО'!I241</f>
        <v>1472684.48</v>
      </c>
      <c r="E44" s="793">
        <f t="shared" si="0"/>
        <v>15.613703138252758</v>
      </c>
      <c r="F44" s="694">
        <f t="shared" si="1"/>
        <v>7959315.52</v>
      </c>
    </row>
    <row r="45" spans="1:6" ht="44.25" thickBot="1">
      <c r="A45" s="607">
        <v>860</v>
      </c>
      <c r="B45" s="613" t="s">
        <v>580</v>
      </c>
      <c r="C45" s="619">
        <f>'ПОСЕБАН ДЕО'!H689</f>
        <v>600000</v>
      </c>
      <c r="D45" s="794">
        <f>'ПОСЕБАН ДЕО'!I689</f>
        <v>306747.09</v>
      </c>
      <c r="E45" s="793">
        <f t="shared" si="0"/>
        <v>51.124515</v>
      </c>
      <c r="F45" s="694">
        <f t="shared" si="1"/>
        <v>293252.91</v>
      </c>
    </row>
    <row r="46" spans="1:6" ht="15.75" thickBot="1">
      <c r="A46" s="615">
        <v>900</v>
      </c>
      <c r="B46" s="614" t="s">
        <v>39</v>
      </c>
      <c r="C46" s="694">
        <f>C47+C48+C49+C50</f>
        <v>90389980</v>
      </c>
      <c r="D46" s="793">
        <f>D47+D48+D49+D50</f>
        <v>33337126.549999997</v>
      </c>
      <c r="E46" s="793">
        <f t="shared" si="0"/>
        <v>36.881440343276985</v>
      </c>
      <c r="F46" s="694">
        <f t="shared" si="1"/>
        <v>57052853.45</v>
      </c>
    </row>
    <row r="47" spans="1:6" ht="30" thickBot="1">
      <c r="A47" s="607">
        <v>911</v>
      </c>
      <c r="B47" s="613" t="s">
        <v>491</v>
      </c>
      <c r="C47" s="619">
        <f>'ПОСЕБАН ДЕО'!H801</f>
        <v>32110000</v>
      </c>
      <c r="D47" s="794">
        <f>'ПОСЕБАН ДЕО'!I801</f>
        <v>12311034.729999999</v>
      </c>
      <c r="E47" s="793">
        <f t="shared" si="0"/>
        <v>38.3401891311118</v>
      </c>
      <c r="F47" s="694">
        <f t="shared" si="1"/>
        <v>19798965.270000003</v>
      </c>
    </row>
    <row r="48" spans="1:6" ht="15.75" thickBot="1">
      <c r="A48" s="607">
        <v>912</v>
      </c>
      <c r="B48" s="613" t="s">
        <v>237</v>
      </c>
      <c r="C48" s="619">
        <f>'ПОСЕБАН ДЕО'!H394</f>
        <v>40885000</v>
      </c>
      <c r="D48" s="794">
        <f>'ПОСЕБАН ДЕО'!I394</f>
        <v>12434570.63</v>
      </c>
      <c r="E48" s="793">
        <f t="shared" si="0"/>
        <v>30.41352728384493</v>
      </c>
      <c r="F48" s="694">
        <f t="shared" si="1"/>
        <v>28450429.369999997</v>
      </c>
    </row>
    <row r="49" spans="1:6" ht="15.75" thickBot="1">
      <c r="A49" s="607">
        <v>920</v>
      </c>
      <c r="B49" s="613" t="s">
        <v>345</v>
      </c>
      <c r="C49" s="619">
        <f>'ПОСЕБАН ДЕО'!H284</f>
        <v>17249980</v>
      </c>
      <c r="D49" s="794">
        <f>'ПОСЕБАН ДЕО'!I284</f>
        <v>8541295.19</v>
      </c>
      <c r="E49" s="793">
        <f t="shared" si="0"/>
        <v>49.51481213311551</v>
      </c>
      <c r="F49" s="694">
        <f t="shared" si="1"/>
        <v>8708684.81</v>
      </c>
    </row>
    <row r="50" spans="1:6" ht="44.25" thickBot="1">
      <c r="A50" s="607">
        <v>980</v>
      </c>
      <c r="B50" s="613" t="s">
        <v>617</v>
      </c>
      <c r="C50" s="619">
        <f>'ПОСЕБАН ДЕО'!H404</f>
        <v>145000</v>
      </c>
      <c r="D50" s="794">
        <f>'ПОСЕБАН ДЕО'!I404</f>
        <v>50226</v>
      </c>
      <c r="E50" s="793">
        <f t="shared" si="0"/>
        <v>34.63862068965518</v>
      </c>
      <c r="F50" s="694">
        <f t="shared" si="1"/>
        <v>94774</v>
      </c>
    </row>
    <row r="51" spans="1:6" ht="30.75" thickBot="1">
      <c r="A51" s="607"/>
      <c r="B51" s="616" t="s">
        <v>121</v>
      </c>
      <c r="C51" s="694">
        <f>C10+C14+C20+C24+C30+C34+C38+C40+C46</f>
        <v>637161686.8</v>
      </c>
      <c r="D51" s="793">
        <f>D10+D14+D20+D24+D30+D34+D38+D40+D46</f>
        <v>192985608.01</v>
      </c>
      <c r="E51" s="793">
        <f t="shared" si="0"/>
        <v>30.288325868937036</v>
      </c>
      <c r="F51" s="694">
        <f t="shared" si="1"/>
        <v>444176078.78999996</v>
      </c>
    </row>
  </sheetData>
  <mergeCells count="2">
    <mergeCell ref="B5:F5"/>
    <mergeCell ref="A4:F4"/>
  </mergeCells>
  <printOptions/>
  <pageMargins left="0.75" right="0.75" top="1" bottom="1" header="0.5" footer="0.5"/>
  <pageSetup firstPageNumber="7" useFirstPageNumber="1" horizontalDpi="600" verticalDpi="600" orientation="portrait" paperSize="9" scale="75" r:id="rId1"/>
  <headerFooter alignWithMargins="0">
    <oddHeader>&amp;C9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49"/>
  <sheetViews>
    <sheetView showGridLines="0" view="pageBreakPreview" zoomScaleSheetLayoutView="100" workbookViewId="0" topLeftCell="A914">
      <selection activeCell="G938" sqref="G938"/>
    </sheetView>
  </sheetViews>
  <sheetFormatPr defaultColWidth="9.140625" defaultRowHeight="12.75"/>
  <cols>
    <col min="1" max="1" width="3.28125" style="2" bestFit="1" customWidth="1"/>
    <col min="2" max="2" width="5.57421875" style="2" customWidth="1"/>
    <col min="3" max="3" width="5.421875" style="2" customWidth="1"/>
    <col min="4" max="4" width="6.140625" style="2" customWidth="1"/>
    <col min="5" max="5" width="6.421875" style="2" customWidth="1"/>
    <col min="6" max="6" width="8.421875" style="2" customWidth="1"/>
    <col min="7" max="7" width="39.7109375" style="2" customWidth="1"/>
    <col min="8" max="8" width="17.421875" style="545" customWidth="1"/>
    <col min="9" max="9" width="20.8515625" style="2" customWidth="1"/>
    <col min="10" max="10" width="15.8515625" style="2" customWidth="1"/>
    <col min="11" max="11" width="19.421875" style="838" customWidth="1"/>
    <col min="12" max="20" width="15.28125" style="838" customWidth="1"/>
    <col min="21" max="16384" width="9.140625" style="2" customWidth="1"/>
  </cols>
  <sheetData>
    <row r="1" spans="3:20" s="15" customFormat="1" ht="18.75">
      <c r="C1" s="303" t="s">
        <v>529</v>
      </c>
      <c r="D1" s="303"/>
      <c r="E1" s="303"/>
      <c r="F1" s="235"/>
      <c r="H1" s="475"/>
      <c r="K1" s="820"/>
      <c r="L1" s="820"/>
      <c r="M1" s="820"/>
      <c r="N1" s="820"/>
      <c r="O1" s="820"/>
      <c r="P1" s="820"/>
      <c r="Q1" s="820"/>
      <c r="R1" s="820"/>
      <c r="S1" s="820"/>
      <c r="T1" s="820"/>
    </row>
    <row r="2" spans="3:20" s="15" customFormat="1" ht="18.75">
      <c r="C2" s="303"/>
      <c r="D2" s="303"/>
      <c r="E2" s="303"/>
      <c r="F2" s="235"/>
      <c r="G2" s="902" t="s">
        <v>77</v>
      </c>
      <c r="H2" s="475"/>
      <c r="K2" s="820"/>
      <c r="L2" s="820"/>
      <c r="M2" s="820"/>
      <c r="N2" s="820"/>
      <c r="O2" s="820"/>
      <c r="P2" s="820"/>
      <c r="Q2" s="820"/>
      <c r="R2" s="820"/>
      <c r="S2" s="820"/>
      <c r="T2" s="820"/>
    </row>
    <row r="3" spans="3:20" s="15" customFormat="1" ht="21" customHeight="1">
      <c r="C3" s="425"/>
      <c r="D3" s="425"/>
      <c r="E3" s="425"/>
      <c r="F3" s="427"/>
      <c r="G3" s="476"/>
      <c r="H3" s="425"/>
      <c r="I3" s="425"/>
      <c r="J3" s="425"/>
      <c r="K3" s="821"/>
      <c r="L3" s="821"/>
      <c r="M3" s="821"/>
      <c r="N3" s="821"/>
      <c r="O3" s="821"/>
      <c r="P3" s="821"/>
      <c r="Q3" s="821"/>
      <c r="R3" s="821"/>
      <c r="S3" s="821"/>
      <c r="T3" s="821"/>
    </row>
    <row r="4" spans="3:20" s="15" customFormat="1" ht="14.25" customHeight="1">
      <c r="C4" s="425"/>
      <c r="D4" s="425"/>
      <c r="E4" s="425"/>
      <c r="F4" s="427"/>
      <c r="G4" s="476"/>
      <c r="H4" s="425"/>
      <c r="I4" s="425"/>
      <c r="J4" s="425"/>
      <c r="K4" s="821"/>
      <c r="L4" s="821"/>
      <c r="M4" s="821"/>
      <c r="N4" s="821"/>
      <c r="O4" s="821"/>
      <c r="P4" s="821"/>
      <c r="Q4" s="821"/>
      <c r="R4" s="821"/>
      <c r="S4" s="821"/>
      <c r="T4" s="821"/>
    </row>
    <row r="5" spans="3:20" s="15" customFormat="1" ht="14.25" customHeight="1">
      <c r="C5" s="425"/>
      <c r="D5" s="425" t="s">
        <v>186</v>
      </c>
      <c r="E5" s="425"/>
      <c r="F5" s="425"/>
      <c r="G5" s="477"/>
      <c r="H5" s="425"/>
      <c r="I5" s="425"/>
      <c r="J5" s="425"/>
      <c r="K5" s="821"/>
      <c r="L5" s="821"/>
      <c r="M5" s="821"/>
      <c r="N5" s="821"/>
      <c r="O5" s="821"/>
      <c r="P5" s="821"/>
      <c r="Q5" s="821"/>
      <c r="R5" s="821"/>
      <c r="S5" s="821"/>
      <c r="T5" s="821"/>
    </row>
    <row r="6" spans="7:20" s="15" customFormat="1" ht="9.75" customHeight="1" hidden="1">
      <c r="G6" s="475"/>
      <c r="K6" s="820"/>
      <c r="L6" s="820"/>
      <c r="M6" s="820"/>
      <c r="N6" s="820"/>
      <c r="O6" s="820"/>
      <c r="P6" s="820"/>
      <c r="Q6" s="820"/>
      <c r="R6" s="820"/>
      <c r="S6" s="820"/>
      <c r="T6" s="820"/>
    </row>
    <row r="7" spans="3:20" s="15" customFormat="1" ht="18.75" customHeight="1">
      <c r="C7" s="120"/>
      <c r="D7" s="426" t="s">
        <v>576</v>
      </c>
      <c r="E7" s="120"/>
      <c r="F7" s="120"/>
      <c r="G7" s="475"/>
      <c r="K7" s="820"/>
      <c r="L7" s="820"/>
      <c r="M7" s="820"/>
      <c r="N7" s="820"/>
      <c r="O7" s="820"/>
      <c r="P7" s="820"/>
      <c r="Q7" s="820"/>
      <c r="R7" s="820"/>
      <c r="S7" s="820"/>
      <c r="T7" s="820"/>
    </row>
    <row r="8" spans="3:20" s="15" customFormat="1" ht="18.75" customHeight="1">
      <c r="C8" s="120"/>
      <c r="D8" s="426" t="s">
        <v>699</v>
      </c>
      <c r="E8" s="120"/>
      <c r="F8" s="120"/>
      <c r="G8" s="475"/>
      <c r="K8" s="820"/>
      <c r="L8" s="820"/>
      <c r="M8" s="820"/>
      <c r="N8" s="820"/>
      <c r="O8" s="820"/>
      <c r="P8" s="820"/>
      <c r="Q8" s="820"/>
      <c r="R8" s="820"/>
      <c r="S8" s="820"/>
      <c r="T8" s="820"/>
    </row>
    <row r="9" spans="3:20" s="15" customFormat="1" ht="18.75" customHeight="1">
      <c r="C9" s="120"/>
      <c r="D9" s="426" t="s">
        <v>577</v>
      </c>
      <c r="E9" s="120"/>
      <c r="F9" s="120"/>
      <c r="G9" s="475"/>
      <c r="K9" s="820"/>
      <c r="L9" s="820"/>
      <c r="M9" s="820"/>
      <c r="N9" s="820"/>
      <c r="O9" s="820"/>
      <c r="P9" s="820"/>
      <c r="Q9" s="820"/>
      <c r="R9" s="820"/>
      <c r="S9" s="820"/>
      <c r="T9" s="820"/>
    </row>
    <row r="10" spans="7:8" ht="12.75">
      <c r="G10" s="545"/>
      <c r="H10" s="2"/>
    </row>
    <row r="11" spans="1:256" s="1" customFormat="1" ht="82.5" customHeight="1">
      <c r="A11" s="468" t="s">
        <v>78</v>
      </c>
      <c r="B11" s="468" t="s">
        <v>79</v>
      </c>
      <c r="C11" s="468" t="s">
        <v>284</v>
      </c>
      <c r="D11" s="469" t="s">
        <v>123</v>
      </c>
      <c r="E11" s="469" t="s">
        <v>285</v>
      </c>
      <c r="F11" s="3" t="s">
        <v>192</v>
      </c>
      <c r="G11" s="3" t="s">
        <v>193</v>
      </c>
      <c r="H11" s="478" t="s">
        <v>709</v>
      </c>
      <c r="I11" s="142" t="s">
        <v>710</v>
      </c>
      <c r="J11" s="822" t="s">
        <v>711</v>
      </c>
      <c r="K11" s="822" t="s">
        <v>712</v>
      </c>
      <c r="L11" s="915"/>
      <c r="M11" s="915"/>
      <c r="N11" s="915"/>
      <c r="O11" s="915"/>
      <c r="P11" s="915"/>
      <c r="Q11" s="915"/>
      <c r="R11" s="915"/>
      <c r="S11" s="915"/>
      <c r="T11" s="9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GR11" s="2"/>
      <c r="GS11" s="2"/>
      <c r="GT11" s="2"/>
      <c r="GU11" s="2"/>
      <c r="GV11" s="2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5.75">
      <c r="A12" s="4">
        <v>1</v>
      </c>
      <c r="B12" s="4">
        <v>2</v>
      </c>
      <c r="C12" s="4">
        <v>3</v>
      </c>
      <c r="D12" s="304"/>
      <c r="E12" s="304">
        <v>4</v>
      </c>
      <c r="F12" s="4">
        <v>5</v>
      </c>
      <c r="G12" s="4">
        <v>6</v>
      </c>
      <c r="H12" s="953">
        <v>7</v>
      </c>
      <c r="I12" s="119">
        <v>8</v>
      </c>
      <c r="J12" s="955" t="s">
        <v>713</v>
      </c>
      <c r="K12" s="954">
        <v>10</v>
      </c>
      <c r="L12" s="916"/>
      <c r="M12" s="916"/>
      <c r="N12" s="916"/>
      <c r="O12" s="916"/>
      <c r="P12" s="916"/>
      <c r="Q12" s="916"/>
      <c r="R12" s="916"/>
      <c r="S12" s="916"/>
      <c r="T12" s="9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.75">
      <c r="A13" s="4"/>
      <c r="B13" s="4"/>
      <c r="C13" s="4"/>
      <c r="D13" s="304"/>
      <c r="E13" s="304"/>
      <c r="F13" s="4"/>
      <c r="G13" s="4" t="s">
        <v>27</v>
      </c>
      <c r="H13" s="479"/>
      <c r="I13" s="119"/>
      <c r="J13" s="119"/>
      <c r="K13" s="823"/>
      <c r="L13" s="916"/>
      <c r="M13" s="916"/>
      <c r="N13" s="916"/>
      <c r="O13" s="916"/>
      <c r="P13" s="916"/>
      <c r="Q13" s="916"/>
      <c r="R13" s="916"/>
      <c r="S13" s="916"/>
      <c r="T13" s="9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04" s="16" customFormat="1" ht="15.75">
      <c r="A14" s="45">
        <v>1</v>
      </c>
      <c r="B14" s="45"/>
      <c r="C14" s="45"/>
      <c r="D14" s="620"/>
      <c r="E14" s="305"/>
      <c r="F14" s="46"/>
      <c r="G14" s="216" t="s">
        <v>1</v>
      </c>
      <c r="H14" s="480"/>
      <c r="I14" s="5"/>
      <c r="J14" s="5"/>
      <c r="K14" s="824"/>
      <c r="L14" s="917"/>
      <c r="M14" s="917"/>
      <c r="N14" s="917"/>
      <c r="O14" s="917"/>
      <c r="P14" s="917"/>
      <c r="Q14" s="917"/>
      <c r="R14" s="917"/>
      <c r="S14" s="917"/>
      <c r="T14" s="917"/>
      <c r="GR14" s="2"/>
      <c r="GS14" s="2"/>
      <c r="GT14" s="2"/>
      <c r="GU14" s="2"/>
      <c r="GV14" s="2"/>
    </row>
    <row r="15" spans="1:204" s="16" customFormat="1" ht="16.5" thickBot="1">
      <c r="A15" s="47"/>
      <c r="B15" s="47"/>
      <c r="C15" s="47">
        <v>110</v>
      </c>
      <c r="D15" s="359"/>
      <c r="E15" s="306"/>
      <c r="F15" s="48"/>
      <c r="G15" s="49" t="s">
        <v>194</v>
      </c>
      <c r="H15" s="481"/>
      <c r="I15" s="27"/>
      <c r="J15" s="27"/>
      <c r="K15" s="825"/>
      <c r="L15" s="917"/>
      <c r="M15" s="917"/>
      <c r="N15" s="917"/>
      <c r="O15" s="917"/>
      <c r="P15" s="917"/>
      <c r="Q15" s="917"/>
      <c r="R15" s="917"/>
      <c r="S15" s="917"/>
      <c r="T15" s="917"/>
      <c r="GR15" s="2"/>
      <c r="GS15" s="2"/>
      <c r="GT15" s="2"/>
      <c r="GU15" s="2"/>
      <c r="GV15" s="2"/>
    </row>
    <row r="16" spans="1:204" s="16" customFormat="1" ht="16.5" thickTop="1">
      <c r="A16" s="76"/>
      <c r="B16" s="76"/>
      <c r="C16" s="76"/>
      <c r="D16" s="621"/>
      <c r="E16" s="118">
        <v>1</v>
      </c>
      <c r="F16" s="37">
        <v>411</v>
      </c>
      <c r="G16" s="38" t="s">
        <v>195</v>
      </c>
      <c r="H16" s="482">
        <f>H17</f>
        <v>1300000</v>
      </c>
      <c r="I16" s="482">
        <f>I17</f>
        <v>509218.33</v>
      </c>
      <c r="J16" s="878">
        <f>I16/H16*100</f>
        <v>39.17064076923077</v>
      </c>
      <c r="K16" s="826">
        <f>H16-I16</f>
        <v>790781.6699999999</v>
      </c>
      <c r="L16" s="918"/>
      <c r="M16" s="918"/>
      <c r="N16" s="918"/>
      <c r="O16" s="918"/>
      <c r="P16" s="918"/>
      <c r="Q16" s="918"/>
      <c r="R16" s="918"/>
      <c r="S16" s="918"/>
      <c r="T16" s="918"/>
      <c r="GR16" s="2"/>
      <c r="GS16" s="2"/>
      <c r="GT16" s="2"/>
      <c r="GU16" s="2"/>
      <c r="GV16" s="2"/>
    </row>
    <row r="17" spans="1:204" s="16" customFormat="1" ht="16.5" thickBot="1">
      <c r="A17" s="73"/>
      <c r="B17" s="73"/>
      <c r="C17" s="73"/>
      <c r="D17" s="41"/>
      <c r="E17" s="307"/>
      <c r="F17" s="34">
        <v>411110</v>
      </c>
      <c r="G17" s="35" t="s">
        <v>196</v>
      </c>
      <c r="H17" s="483">
        <v>1300000</v>
      </c>
      <c r="I17" s="483">
        <v>509218.33</v>
      </c>
      <c r="J17" s="875">
        <f aca="true" t="shared" si="0" ref="J17:J80">I17/H17*100</f>
        <v>39.17064076923077</v>
      </c>
      <c r="K17" s="828">
        <f aca="true" t="shared" si="1" ref="K17:K80">H17-I17</f>
        <v>790781.6699999999</v>
      </c>
      <c r="L17" s="919"/>
      <c r="M17" s="919"/>
      <c r="N17" s="919"/>
      <c r="O17" s="919"/>
      <c r="P17" s="919"/>
      <c r="Q17" s="919"/>
      <c r="R17" s="919"/>
      <c r="S17" s="919"/>
      <c r="T17" s="919"/>
      <c r="GR17" s="2"/>
      <c r="GS17" s="2"/>
      <c r="GT17" s="2"/>
      <c r="GU17" s="2"/>
      <c r="GV17" s="2"/>
    </row>
    <row r="18" spans="1:204" s="16" customFormat="1" ht="32.25" thickTop="1">
      <c r="A18" s="75"/>
      <c r="B18" s="75"/>
      <c r="C18" s="75"/>
      <c r="D18" s="44"/>
      <c r="E18" s="118">
        <v>2</v>
      </c>
      <c r="F18" s="37">
        <v>412</v>
      </c>
      <c r="G18" s="36" t="s">
        <v>197</v>
      </c>
      <c r="H18" s="482">
        <f>H19</f>
        <v>235000</v>
      </c>
      <c r="I18" s="482">
        <f>I19</f>
        <v>91150.51</v>
      </c>
      <c r="J18" s="878">
        <f t="shared" si="0"/>
        <v>38.787451063829785</v>
      </c>
      <c r="K18" s="826">
        <f t="shared" si="1"/>
        <v>143849.49</v>
      </c>
      <c r="L18" s="918"/>
      <c r="M18" s="918"/>
      <c r="N18" s="918"/>
      <c r="O18" s="918"/>
      <c r="P18" s="918"/>
      <c r="Q18" s="918"/>
      <c r="R18" s="918"/>
      <c r="S18" s="918"/>
      <c r="T18" s="918"/>
      <c r="GR18" s="2"/>
      <c r="GS18" s="2"/>
      <c r="GT18" s="2"/>
      <c r="GU18" s="2"/>
      <c r="GV18" s="2"/>
    </row>
    <row r="19" spans="1:204" s="16" customFormat="1" ht="32.25" thickBot="1">
      <c r="A19" s="335"/>
      <c r="B19" s="335"/>
      <c r="C19" s="335"/>
      <c r="D19" s="622"/>
      <c r="E19" s="308"/>
      <c r="F19" s="20">
        <v>412000</v>
      </c>
      <c r="G19" s="19" t="s">
        <v>197</v>
      </c>
      <c r="H19" s="481">
        <v>235000</v>
      </c>
      <c r="I19" s="481">
        <v>91150.51</v>
      </c>
      <c r="J19" s="875">
        <f t="shared" si="0"/>
        <v>38.787451063829785</v>
      </c>
      <c r="K19" s="828">
        <f t="shared" si="1"/>
        <v>143849.49</v>
      </c>
      <c r="L19" s="919"/>
      <c r="M19" s="919"/>
      <c r="N19" s="919"/>
      <c r="O19" s="919"/>
      <c r="P19" s="919"/>
      <c r="Q19" s="919"/>
      <c r="R19" s="919"/>
      <c r="S19" s="919"/>
      <c r="T19" s="919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GR19" s="2"/>
      <c r="GS19" s="2"/>
      <c r="GT19" s="2"/>
      <c r="GU19" s="2"/>
      <c r="GV19" s="2"/>
    </row>
    <row r="20" spans="1:204" s="16" customFormat="1" ht="17.25" thickBot="1" thickTop="1">
      <c r="A20" s="336"/>
      <c r="B20" s="336"/>
      <c r="C20" s="336"/>
      <c r="D20" s="623"/>
      <c r="E20" s="428">
        <v>3</v>
      </c>
      <c r="F20" s="135">
        <v>414</v>
      </c>
      <c r="G20" s="208" t="s">
        <v>481</v>
      </c>
      <c r="H20" s="530">
        <v>60000</v>
      </c>
      <c r="I20" s="530"/>
      <c r="J20" s="878">
        <f t="shared" si="0"/>
        <v>0</v>
      </c>
      <c r="K20" s="826">
        <f t="shared" si="1"/>
        <v>60000</v>
      </c>
      <c r="L20" s="920"/>
      <c r="M20" s="920"/>
      <c r="N20" s="920"/>
      <c r="O20" s="920"/>
      <c r="P20" s="920"/>
      <c r="Q20" s="920"/>
      <c r="R20" s="920"/>
      <c r="S20" s="920"/>
      <c r="T20" s="92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GR20" s="2"/>
      <c r="GS20" s="2"/>
      <c r="GT20" s="2"/>
      <c r="GU20" s="2"/>
      <c r="GV20" s="2"/>
    </row>
    <row r="21" spans="1:204" s="16" customFormat="1" ht="16.5" thickTop="1">
      <c r="A21" s="335"/>
      <c r="B21" s="335"/>
      <c r="C21" s="335"/>
      <c r="D21" s="622"/>
      <c r="E21" s="309">
        <v>4</v>
      </c>
      <c r="F21" s="134">
        <v>415</v>
      </c>
      <c r="G21" s="174" t="s">
        <v>340</v>
      </c>
      <c r="H21" s="555">
        <f>H22</f>
        <v>60000</v>
      </c>
      <c r="I21" s="555">
        <f>I22</f>
        <v>19370.87</v>
      </c>
      <c r="J21" s="878">
        <f t="shared" si="0"/>
        <v>32.28478333333334</v>
      </c>
      <c r="K21" s="826">
        <f t="shared" si="1"/>
        <v>40629.130000000005</v>
      </c>
      <c r="L21" s="920"/>
      <c r="M21" s="920"/>
      <c r="N21" s="920"/>
      <c r="O21" s="920"/>
      <c r="P21" s="920"/>
      <c r="Q21" s="920"/>
      <c r="R21" s="920"/>
      <c r="S21" s="920"/>
      <c r="T21" s="920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GR21" s="2"/>
      <c r="GS21" s="2"/>
      <c r="GT21" s="2"/>
      <c r="GU21" s="2"/>
      <c r="GV21" s="2"/>
    </row>
    <row r="22" spans="1:204" s="16" customFormat="1" ht="16.5" thickBot="1">
      <c r="A22" s="342"/>
      <c r="B22" s="342"/>
      <c r="C22" s="342"/>
      <c r="D22" s="624"/>
      <c r="E22" s="310"/>
      <c r="F22" s="34">
        <v>415110</v>
      </c>
      <c r="G22" s="35" t="s">
        <v>340</v>
      </c>
      <c r="H22" s="488">
        <v>60000</v>
      </c>
      <c r="I22" s="488">
        <v>19370.87</v>
      </c>
      <c r="J22" s="875">
        <f t="shared" si="0"/>
        <v>32.28478333333334</v>
      </c>
      <c r="K22" s="828">
        <f t="shared" si="1"/>
        <v>40629.130000000005</v>
      </c>
      <c r="L22" s="919"/>
      <c r="M22" s="919"/>
      <c r="N22" s="919"/>
      <c r="O22" s="919"/>
      <c r="P22" s="919"/>
      <c r="Q22" s="919"/>
      <c r="R22" s="919"/>
      <c r="S22" s="919"/>
      <c r="T22" s="91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GR22" s="2"/>
      <c r="GS22" s="2"/>
      <c r="GT22" s="2"/>
      <c r="GU22" s="2"/>
      <c r="GV22" s="2"/>
    </row>
    <row r="23" spans="1:204" s="16" customFormat="1" ht="32.25" thickTop="1">
      <c r="A23" s="338"/>
      <c r="B23" s="338"/>
      <c r="C23" s="338"/>
      <c r="D23" s="625"/>
      <c r="E23" s="311">
        <v>5</v>
      </c>
      <c r="F23" s="37">
        <v>416</v>
      </c>
      <c r="G23" s="99" t="s">
        <v>2</v>
      </c>
      <c r="H23" s="554"/>
      <c r="I23" s="554"/>
      <c r="J23" s="878"/>
      <c r="K23" s="826">
        <f t="shared" si="1"/>
        <v>0</v>
      </c>
      <c r="L23" s="918"/>
      <c r="M23" s="918"/>
      <c r="N23" s="918"/>
      <c r="O23" s="918"/>
      <c r="P23" s="918"/>
      <c r="Q23" s="918"/>
      <c r="R23" s="918"/>
      <c r="S23" s="918"/>
      <c r="T23" s="9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GR23" s="2"/>
      <c r="GS23" s="2"/>
      <c r="GT23" s="2"/>
      <c r="GU23" s="2"/>
      <c r="GV23" s="2"/>
    </row>
    <row r="24" spans="1:204" s="16" customFormat="1" ht="32.25" thickBot="1">
      <c r="A24" s="335"/>
      <c r="B24" s="335"/>
      <c r="C24" s="335"/>
      <c r="D24" s="622"/>
      <c r="E24" s="309"/>
      <c r="F24" s="22">
        <v>416100</v>
      </c>
      <c r="G24" s="219" t="s">
        <v>2</v>
      </c>
      <c r="H24" s="502"/>
      <c r="I24" s="502"/>
      <c r="J24" s="875"/>
      <c r="K24" s="828">
        <f t="shared" si="1"/>
        <v>0</v>
      </c>
      <c r="L24" s="918"/>
      <c r="M24" s="918"/>
      <c r="N24" s="918"/>
      <c r="O24" s="918"/>
      <c r="P24" s="918"/>
      <c r="Q24" s="918"/>
      <c r="R24" s="918"/>
      <c r="S24" s="918"/>
      <c r="T24" s="918"/>
      <c r="GR24" s="2"/>
      <c r="GS24" s="2"/>
      <c r="GT24" s="2"/>
      <c r="GU24" s="2"/>
      <c r="GV24" s="2"/>
    </row>
    <row r="25" spans="1:204" s="16" customFormat="1" ht="16.5" thickTop="1">
      <c r="A25" s="338"/>
      <c r="B25" s="338"/>
      <c r="C25" s="338"/>
      <c r="D25" s="625"/>
      <c r="E25" s="311">
        <v>6</v>
      </c>
      <c r="F25" s="37">
        <v>417</v>
      </c>
      <c r="G25" s="36" t="s">
        <v>200</v>
      </c>
      <c r="H25" s="554">
        <f>H26</f>
        <v>1500000</v>
      </c>
      <c r="I25" s="554">
        <f>I26</f>
        <v>219606.76</v>
      </c>
      <c r="J25" s="878">
        <f t="shared" si="0"/>
        <v>14.640450666666668</v>
      </c>
      <c r="K25" s="826">
        <f t="shared" si="1"/>
        <v>1280393.24</v>
      </c>
      <c r="L25" s="918"/>
      <c r="M25" s="918"/>
      <c r="N25" s="918"/>
      <c r="O25" s="918"/>
      <c r="P25" s="918"/>
      <c r="Q25" s="918"/>
      <c r="R25" s="918"/>
      <c r="S25" s="918"/>
      <c r="T25" s="918"/>
      <c r="GR25" s="2"/>
      <c r="GS25" s="2"/>
      <c r="GT25" s="2"/>
      <c r="GU25" s="2"/>
      <c r="GV25" s="2"/>
    </row>
    <row r="26" spans="1:204" s="16" customFormat="1" ht="16.5" thickBot="1">
      <c r="A26" s="335"/>
      <c r="B26" s="335"/>
      <c r="C26" s="335"/>
      <c r="D26" s="622"/>
      <c r="E26" s="309"/>
      <c r="F26" s="22">
        <v>417110</v>
      </c>
      <c r="G26" s="21" t="s">
        <v>472</v>
      </c>
      <c r="H26" s="502">
        <v>1500000</v>
      </c>
      <c r="I26" s="502">
        <v>219606.76</v>
      </c>
      <c r="J26" s="875">
        <f t="shared" si="0"/>
        <v>14.640450666666668</v>
      </c>
      <c r="K26" s="828">
        <f t="shared" si="1"/>
        <v>1280393.24</v>
      </c>
      <c r="L26" s="919"/>
      <c r="M26" s="919"/>
      <c r="N26" s="919"/>
      <c r="O26" s="919"/>
      <c r="P26" s="919"/>
      <c r="Q26" s="919"/>
      <c r="R26" s="919"/>
      <c r="S26" s="919"/>
      <c r="T26" s="919"/>
      <c r="GR26" s="2"/>
      <c r="GS26" s="2"/>
      <c r="GT26" s="2"/>
      <c r="GU26" s="2"/>
      <c r="GV26" s="2"/>
    </row>
    <row r="27" spans="1:204" s="16" customFormat="1" ht="16.5" thickTop="1">
      <c r="A27" s="339"/>
      <c r="B27" s="339"/>
      <c r="C27" s="339"/>
      <c r="D27" s="626"/>
      <c r="E27" s="118">
        <v>7</v>
      </c>
      <c r="F27" s="37">
        <v>421</v>
      </c>
      <c r="G27" s="36" t="s">
        <v>198</v>
      </c>
      <c r="H27" s="554">
        <f>H28+H29</f>
        <v>150000</v>
      </c>
      <c r="I27" s="554">
        <f>I28+I29</f>
        <v>27181.59</v>
      </c>
      <c r="J27" s="878">
        <f t="shared" si="0"/>
        <v>18.12106</v>
      </c>
      <c r="K27" s="826">
        <f t="shared" si="1"/>
        <v>122818.41</v>
      </c>
      <c r="L27" s="918"/>
      <c r="M27" s="918"/>
      <c r="N27" s="918"/>
      <c r="O27" s="918"/>
      <c r="P27" s="918"/>
      <c r="Q27" s="918"/>
      <c r="R27" s="918"/>
      <c r="S27" s="918"/>
      <c r="T27" s="918"/>
      <c r="GR27" s="2"/>
      <c r="GS27" s="2"/>
      <c r="GT27" s="2"/>
      <c r="GU27" s="2"/>
      <c r="GV27" s="2"/>
    </row>
    <row r="28" spans="1:204" s="16" customFormat="1" ht="15.75">
      <c r="A28" s="340"/>
      <c r="B28" s="340"/>
      <c r="C28" s="340"/>
      <c r="D28" s="627"/>
      <c r="E28" s="50"/>
      <c r="F28" s="136">
        <v>421400</v>
      </c>
      <c r="G28" s="137" t="s">
        <v>306</v>
      </c>
      <c r="H28" s="556">
        <v>50000</v>
      </c>
      <c r="I28" s="556">
        <v>10901.59</v>
      </c>
      <c r="J28" s="876">
        <f t="shared" si="0"/>
        <v>21.80318</v>
      </c>
      <c r="K28" s="833">
        <f t="shared" si="1"/>
        <v>39098.41</v>
      </c>
      <c r="L28" s="919"/>
      <c r="M28" s="919"/>
      <c r="N28" s="919"/>
      <c r="O28" s="919"/>
      <c r="P28" s="919"/>
      <c r="Q28" s="919"/>
      <c r="R28" s="919"/>
      <c r="S28" s="919"/>
      <c r="T28" s="919"/>
      <c r="GR28" s="2"/>
      <c r="GS28" s="2"/>
      <c r="GT28" s="2"/>
      <c r="GU28" s="2"/>
      <c r="GV28" s="2"/>
    </row>
    <row r="29" spans="1:204" s="16" customFormat="1" ht="16.5" thickBot="1">
      <c r="A29" s="341"/>
      <c r="B29" s="341"/>
      <c r="C29" s="341"/>
      <c r="D29" s="628"/>
      <c r="E29" s="310"/>
      <c r="F29" s="34">
        <v>421900</v>
      </c>
      <c r="G29" s="35" t="s">
        <v>228</v>
      </c>
      <c r="H29" s="488">
        <v>100000</v>
      </c>
      <c r="I29" s="488">
        <v>16280</v>
      </c>
      <c r="J29" s="872">
        <f t="shared" si="0"/>
        <v>16.28</v>
      </c>
      <c r="K29" s="832">
        <f t="shared" si="1"/>
        <v>83720</v>
      </c>
      <c r="L29" s="919"/>
      <c r="M29" s="919"/>
      <c r="N29" s="919"/>
      <c r="O29" s="919"/>
      <c r="P29" s="919"/>
      <c r="Q29" s="919"/>
      <c r="R29" s="919"/>
      <c r="S29" s="919"/>
      <c r="T29" s="919"/>
      <c r="GR29" s="2"/>
      <c r="GS29" s="2"/>
      <c r="GT29" s="2"/>
      <c r="GU29" s="2"/>
      <c r="GV29" s="2"/>
    </row>
    <row r="30" spans="1:204" s="16" customFormat="1" ht="16.5" thickTop="1">
      <c r="A30" s="338"/>
      <c r="B30" s="338"/>
      <c r="C30" s="338"/>
      <c r="D30" s="338"/>
      <c r="E30" s="430">
        <v>8</v>
      </c>
      <c r="F30" s="37">
        <v>422</v>
      </c>
      <c r="G30" s="36" t="s">
        <v>199</v>
      </c>
      <c r="H30" s="554">
        <f>H31+H32</f>
        <v>160000</v>
      </c>
      <c r="I30" s="554">
        <f>I31+I32</f>
        <v>0</v>
      </c>
      <c r="J30" s="878">
        <f t="shared" si="0"/>
        <v>0</v>
      </c>
      <c r="K30" s="826">
        <f t="shared" si="1"/>
        <v>160000</v>
      </c>
      <c r="L30" s="918"/>
      <c r="M30" s="918"/>
      <c r="N30" s="918"/>
      <c r="O30" s="918"/>
      <c r="P30" s="918"/>
      <c r="Q30" s="918"/>
      <c r="R30" s="918"/>
      <c r="S30" s="918"/>
      <c r="T30" s="918"/>
      <c r="GR30" s="2"/>
      <c r="GS30" s="2"/>
      <c r="GT30" s="2"/>
      <c r="GU30" s="2"/>
      <c r="GV30" s="2"/>
    </row>
    <row r="31" spans="1:204" s="16" customFormat="1" ht="32.25" thickBot="1">
      <c r="A31" s="890"/>
      <c r="B31" s="890"/>
      <c r="C31" s="890"/>
      <c r="D31" s="891"/>
      <c r="E31" s="1064"/>
      <c r="F31" s="1065">
        <v>422100</v>
      </c>
      <c r="G31" s="457" t="s">
        <v>514</v>
      </c>
      <c r="H31" s="1066">
        <v>100000</v>
      </c>
      <c r="I31" s="1066"/>
      <c r="J31" s="1067">
        <f t="shared" si="0"/>
        <v>0</v>
      </c>
      <c r="K31" s="1068">
        <f t="shared" si="1"/>
        <v>100000</v>
      </c>
      <c r="L31" s="919"/>
      <c r="M31" s="919"/>
      <c r="N31" s="919"/>
      <c r="O31" s="919"/>
      <c r="P31" s="919"/>
      <c r="Q31" s="919"/>
      <c r="R31" s="919"/>
      <c r="S31" s="919"/>
      <c r="T31" s="919"/>
      <c r="GR31" s="2"/>
      <c r="GS31" s="2"/>
      <c r="GT31" s="2"/>
      <c r="GU31" s="2"/>
      <c r="GV31" s="2"/>
    </row>
    <row r="32" spans="1:204" s="16" customFormat="1" ht="48" thickBot="1">
      <c r="A32" s="342"/>
      <c r="B32" s="342"/>
      <c r="C32" s="342"/>
      <c r="D32" s="624"/>
      <c r="E32" s="330"/>
      <c r="F32" s="73">
        <v>422200</v>
      </c>
      <c r="G32" s="86" t="s">
        <v>3</v>
      </c>
      <c r="H32" s="745">
        <v>60000</v>
      </c>
      <c r="I32" s="745"/>
      <c r="J32" s="872">
        <f t="shared" si="0"/>
        <v>0</v>
      </c>
      <c r="K32" s="832">
        <f t="shared" si="1"/>
        <v>60000</v>
      </c>
      <c r="L32" s="919"/>
      <c r="M32" s="919"/>
      <c r="N32" s="919"/>
      <c r="O32" s="919"/>
      <c r="P32" s="919"/>
      <c r="Q32" s="919"/>
      <c r="R32" s="919"/>
      <c r="S32" s="919"/>
      <c r="T32" s="919"/>
      <c r="GR32" s="2"/>
      <c r="GS32" s="2"/>
      <c r="GT32" s="2"/>
      <c r="GU32" s="2"/>
      <c r="GV32" s="2"/>
    </row>
    <row r="33" spans="1:204" s="16" customFormat="1" ht="16.5" thickTop="1">
      <c r="A33" s="338"/>
      <c r="B33" s="338"/>
      <c r="C33" s="338"/>
      <c r="D33" s="625"/>
      <c r="E33" s="311">
        <v>9</v>
      </c>
      <c r="F33" s="37">
        <v>423</v>
      </c>
      <c r="G33" s="36" t="s">
        <v>201</v>
      </c>
      <c r="H33" s="554">
        <f>H34+H35+H36+H37</f>
        <v>3240000</v>
      </c>
      <c r="I33" s="554">
        <f>I34+I35+I36+I37</f>
        <v>1286170.38</v>
      </c>
      <c r="J33" s="878">
        <f t="shared" si="0"/>
        <v>39.696616666666664</v>
      </c>
      <c r="K33" s="826">
        <f t="shared" si="1"/>
        <v>1953829.62</v>
      </c>
      <c r="L33" s="918"/>
      <c r="M33" s="918"/>
      <c r="N33" s="918"/>
      <c r="O33" s="918"/>
      <c r="P33" s="918"/>
      <c r="Q33" s="918"/>
      <c r="R33" s="918"/>
      <c r="S33" s="918"/>
      <c r="T33" s="918"/>
      <c r="GR33" s="2"/>
      <c r="GS33" s="2"/>
      <c r="GT33" s="2"/>
      <c r="GU33" s="2"/>
      <c r="GV33" s="2"/>
    </row>
    <row r="34" spans="1:256" s="18" customFormat="1" ht="15.75">
      <c r="A34" s="335"/>
      <c r="B34" s="335"/>
      <c r="C34" s="335"/>
      <c r="D34" s="622"/>
      <c r="E34" s="312"/>
      <c r="F34" s="6">
        <v>423190</v>
      </c>
      <c r="G34" s="7" t="s">
        <v>537</v>
      </c>
      <c r="H34" s="500">
        <v>1400000</v>
      </c>
      <c r="I34" s="500">
        <v>555228.38</v>
      </c>
      <c r="J34" s="873">
        <f t="shared" si="0"/>
        <v>39.659169999999996</v>
      </c>
      <c r="K34" s="835">
        <f t="shared" si="1"/>
        <v>844771.62</v>
      </c>
      <c r="L34" s="919"/>
      <c r="M34" s="919"/>
      <c r="N34" s="919"/>
      <c r="O34" s="919"/>
      <c r="P34" s="919"/>
      <c r="Q34" s="919"/>
      <c r="R34" s="919"/>
      <c r="S34" s="919"/>
      <c r="T34" s="919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GQ34" s="16"/>
      <c r="GR34" s="2"/>
      <c r="GS34" s="2"/>
      <c r="GT34" s="2"/>
      <c r="GU34" s="2"/>
      <c r="GV34" s="2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8" customFormat="1" ht="31.5">
      <c r="A35" s="335"/>
      <c r="B35" s="335"/>
      <c r="C35" s="335"/>
      <c r="D35" s="622"/>
      <c r="E35" s="312"/>
      <c r="F35" s="6">
        <v>423300</v>
      </c>
      <c r="G35" s="7" t="s">
        <v>308</v>
      </c>
      <c r="H35" s="500">
        <v>40000</v>
      </c>
      <c r="I35" s="500"/>
      <c r="J35" s="876">
        <f t="shared" si="0"/>
        <v>0</v>
      </c>
      <c r="K35" s="833">
        <f t="shared" si="1"/>
        <v>40000</v>
      </c>
      <c r="L35" s="919"/>
      <c r="M35" s="919"/>
      <c r="N35" s="919"/>
      <c r="O35" s="919"/>
      <c r="P35" s="919"/>
      <c r="Q35" s="919"/>
      <c r="R35" s="919"/>
      <c r="S35" s="919"/>
      <c r="T35" s="919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GQ35" s="16"/>
      <c r="GR35" s="2"/>
      <c r="GS35" s="2"/>
      <c r="GT35" s="2"/>
      <c r="GU35" s="2"/>
      <c r="GV35" s="2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04" s="16" customFormat="1" ht="15.75">
      <c r="A36" s="335"/>
      <c r="B36" s="335"/>
      <c r="C36" s="335"/>
      <c r="D36" s="622"/>
      <c r="E36" s="312"/>
      <c r="F36" s="6">
        <v>423400</v>
      </c>
      <c r="G36" s="7" t="s">
        <v>546</v>
      </c>
      <c r="H36" s="500">
        <v>1700000</v>
      </c>
      <c r="I36" s="500">
        <v>729132</v>
      </c>
      <c r="J36" s="874">
        <f t="shared" si="0"/>
        <v>42.89011764705882</v>
      </c>
      <c r="K36" s="834">
        <f t="shared" si="1"/>
        <v>970868</v>
      </c>
      <c r="L36" s="919"/>
      <c r="M36" s="919"/>
      <c r="N36" s="919"/>
      <c r="O36" s="919"/>
      <c r="P36" s="919"/>
      <c r="Q36" s="919"/>
      <c r="R36" s="919"/>
      <c r="S36" s="919"/>
      <c r="T36" s="919"/>
      <c r="GR36" s="2"/>
      <c r="GS36" s="2"/>
      <c r="GT36" s="2"/>
      <c r="GU36" s="2"/>
      <c r="GV36" s="2"/>
    </row>
    <row r="37" spans="1:204" s="16" customFormat="1" ht="16.5" thickBot="1">
      <c r="A37" s="335"/>
      <c r="B37" s="335"/>
      <c r="C37" s="335"/>
      <c r="D37" s="622"/>
      <c r="E37" s="313"/>
      <c r="F37" s="6">
        <v>423700</v>
      </c>
      <c r="G37" s="7" t="s">
        <v>545</v>
      </c>
      <c r="H37" s="500">
        <v>100000</v>
      </c>
      <c r="I37" s="500">
        <v>1810</v>
      </c>
      <c r="J37" s="872">
        <f t="shared" si="0"/>
        <v>1.81</v>
      </c>
      <c r="K37" s="832">
        <f t="shared" si="1"/>
        <v>98190</v>
      </c>
      <c r="L37" s="919"/>
      <c r="M37" s="919"/>
      <c r="N37" s="919"/>
      <c r="O37" s="919"/>
      <c r="P37" s="919"/>
      <c r="Q37" s="919"/>
      <c r="R37" s="919"/>
      <c r="S37" s="919"/>
      <c r="T37" s="919"/>
      <c r="GR37" s="2"/>
      <c r="GS37" s="2"/>
      <c r="GT37" s="2"/>
      <c r="GU37" s="2"/>
      <c r="GV37" s="2"/>
    </row>
    <row r="38" spans="1:204" s="16" customFormat="1" ht="16.5" thickTop="1">
      <c r="A38" s="338"/>
      <c r="B38" s="338"/>
      <c r="C38" s="338"/>
      <c r="D38" s="625"/>
      <c r="E38" s="118">
        <v>10</v>
      </c>
      <c r="F38" s="37">
        <v>426</v>
      </c>
      <c r="G38" s="36" t="s">
        <v>202</v>
      </c>
      <c r="H38" s="554">
        <f>H39+H40+H41</f>
        <v>300000</v>
      </c>
      <c r="I38" s="554">
        <f>I39+I40+I41</f>
        <v>85880.8</v>
      </c>
      <c r="J38" s="878">
        <f t="shared" si="0"/>
        <v>28.626933333333334</v>
      </c>
      <c r="K38" s="826">
        <f t="shared" si="1"/>
        <v>214119.2</v>
      </c>
      <c r="L38" s="918"/>
      <c r="M38" s="918"/>
      <c r="N38" s="918"/>
      <c r="O38" s="918"/>
      <c r="P38" s="918"/>
      <c r="Q38" s="918"/>
      <c r="R38" s="918"/>
      <c r="S38" s="918"/>
      <c r="T38" s="918"/>
      <c r="GR38" s="2"/>
      <c r="GS38" s="2"/>
      <c r="GT38" s="2"/>
      <c r="GU38" s="2"/>
      <c r="GV38" s="2"/>
    </row>
    <row r="39" spans="1:204" s="16" customFormat="1" ht="15.75">
      <c r="A39" s="335"/>
      <c r="B39" s="335"/>
      <c r="C39" s="335"/>
      <c r="D39" s="622"/>
      <c r="E39" s="314"/>
      <c r="F39" s="6">
        <v>426100</v>
      </c>
      <c r="G39" s="7" t="s">
        <v>202</v>
      </c>
      <c r="H39" s="500">
        <v>100000</v>
      </c>
      <c r="I39" s="500">
        <v>85880.8</v>
      </c>
      <c r="J39" s="873">
        <f t="shared" si="0"/>
        <v>85.88080000000001</v>
      </c>
      <c r="K39" s="835">
        <f t="shared" si="1"/>
        <v>14119.199999999997</v>
      </c>
      <c r="L39" s="919"/>
      <c r="M39" s="919"/>
      <c r="N39" s="919"/>
      <c r="O39" s="919"/>
      <c r="P39" s="919"/>
      <c r="Q39" s="919"/>
      <c r="R39" s="919"/>
      <c r="S39" s="919"/>
      <c r="T39" s="919"/>
      <c r="GR39" s="2"/>
      <c r="GS39" s="2"/>
      <c r="GT39" s="2"/>
      <c r="GU39" s="2"/>
      <c r="GV39" s="2"/>
    </row>
    <row r="40" spans="1:204" s="16" customFormat="1" ht="15.75">
      <c r="A40" s="335"/>
      <c r="B40" s="335"/>
      <c r="C40" s="335"/>
      <c r="D40" s="622"/>
      <c r="E40" s="312"/>
      <c r="F40" s="6">
        <v>426400</v>
      </c>
      <c r="G40" s="7" t="s">
        <v>533</v>
      </c>
      <c r="H40" s="500">
        <v>100000</v>
      </c>
      <c r="I40" s="500"/>
      <c r="J40" s="876">
        <f t="shared" si="0"/>
        <v>0</v>
      </c>
      <c r="K40" s="833">
        <f t="shared" si="1"/>
        <v>100000</v>
      </c>
      <c r="L40" s="919"/>
      <c r="M40" s="919"/>
      <c r="N40" s="919"/>
      <c r="O40" s="919"/>
      <c r="P40" s="919"/>
      <c r="Q40" s="919"/>
      <c r="R40" s="919"/>
      <c r="S40" s="919"/>
      <c r="T40" s="919"/>
      <c r="GR40" s="2"/>
      <c r="GS40" s="2"/>
      <c r="GT40" s="2"/>
      <c r="GU40" s="2"/>
      <c r="GV40" s="2"/>
    </row>
    <row r="41" spans="1:204" s="16" customFormat="1" ht="32.25" thickBot="1">
      <c r="A41" s="342"/>
      <c r="B41" s="342"/>
      <c r="C41" s="342"/>
      <c r="D41" s="624"/>
      <c r="E41" s="310"/>
      <c r="F41" s="34">
        <v>426800</v>
      </c>
      <c r="G41" s="35" t="s">
        <v>534</v>
      </c>
      <c r="H41" s="488">
        <v>100000</v>
      </c>
      <c r="I41" s="488"/>
      <c r="J41" s="872">
        <f t="shared" si="0"/>
        <v>0</v>
      </c>
      <c r="K41" s="832">
        <f t="shared" si="1"/>
        <v>100000</v>
      </c>
      <c r="L41" s="919"/>
      <c r="M41" s="919"/>
      <c r="N41" s="919"/>
      <c r="O41" s="919"/>
      <c r="P41" s="919"/>
      <c r="Q41" s="919"/>
      <c r="R41" s="919"/>
      <c r="S41" s="919"/>
      <c r="T41" s="919"/>
      <c r="GR41" s="2"/>
      <c r="GS41" s="2"/>
      <c r="GT41" s="2"/>
      <c r="GU41" s="2"/>
      <c r="GV41" s="2"/>
    </row>
    <row r="42" spans="1:204" s="16" customFormat="1" ht="16.5" thickTop="1">
      <c r="A42" s="335"/>
      <c r="B42" s="335"/>
      <c r="C42" s="335"/>
      <c r="D42" s="629"/>
      <c r="E42" s="315"/>
      <c r="F42" s="44"/>
      <c r="G42" s="218" t="s">
        <v>4</v>
      </c>
      <c r="H42" s="557"/>
      <c r="I42" s="557"/>
      <c r="J42" s="878"/>
      <c r="K42" s="826">
        <f t="shared" si="1"/>
        <v>0</v>
      </c>
      <c r="L42" s="919"/>
      <c r="M42" s="919"/>
      <c r="N42" s="919"/>
      <c r="O42" s="919"/>
      <c r="P42" s="919"/>
      <c r="Q42" s="919"/>
      <c r="R42" s="919"/>
      <c r="S42" s="919"/>
      <c r="T42" s="919"/>
      <c r="GR42" s="2"/>
      <c r="GS42" s="2"/>
      <c r="GT42" s="2"/>
      <c r="GU42" s="2"/>
      <c r="GV42" s="2"/>
    </row>
    <row r="43" spans="1:204" s="16" customFormat="1" ht="15.75">
      <c r="A43" s="335"/>
      <c r="B43" s="335"/>
      <c r="C43" s="335"/>
      <c r="D43" s="629"/>
      <c r="E43" s="316"/>
      <c r="F43" s="50"/>
      <c r="G43" s="7" t="s">
        <v>63</v>
      </c>
      <c r="H43" s="500">
        <f>H16+H18+H20+H21+H23+H25+H27+H30+H33+H38</f>
        <v>7005000</v>
      </c>
      <c r="I43" s="500">
        <f>I16+I18+I20+I21+I23+I25+I27+I30+I33+I38</f>
        <v>2238579.2399999998</v>
      </c>
      <c r="J43" s="873">
        <f t="shared" si="0"/>
        <v>31.956877087794428</v>
      </c>
      <c r="K43" s="835">
        <f t="shared" si="1"/>
        <v>4766420.76</v>
      </c>
      <c r="L43" s="919"/>
      <c r="M43" s="919"/>
      <c r="N43" s="919"/>
      <c r="O43" s="919"/>
      <c r="P43" s="919"/>
      <c r="Q43" s="919"/>
      <c r="R43" s="919"/>
      <c r="S43" s="919"/>
      <c r="T43" s="919"/>
      <c r="GR43" s="2"/>
      <c r="GS43" s="2"/>
      <c r="GT43" s="2"/>
      <c r="GU43" s="2"/>
      <c r="GV43" s="2"/>
    </row>
    <row r="44" spans="1:204" s="16" customFormat="1" ht="15.75">
      <c r="A44" s="335"/>
      <c r="B44" s="335"/>
      <c r="C44" s="335"/>
      <c r="D44" s="629"/>
      <c r="E44" s="316"/>
      <c r="F44" s="50"/>
      <c r="G44" s="60" t="s">
        <v>211</v>
      </c>
      <c r="H44" s="558">
        <f>H43</f>
        <v>7005000</v>
      </c>
      <c r="I44" s="558">
        <f>I43</f>
        <v>2238579.2399999998</v>
      </c>
      <c r="J44" s="873">
        <f t="shared" si="0"/>
        <v>31.956877087794428</v>
      </c>
      <c r="K44" s="835">
        <f t="shared" si="1"/>
        <v>4766420.76</v>
      </c>
      <c r="L44" s="920"/>
      <c r="M44" s="920"/>
      <c r="N44" s="920"/>
      <c r="O44" s="920"/>
      <c r="P44" s="920"/>
      <c r="Q44" s="920"/>
      <c r="R44" s="920"/>
      <c r="S44" s="920"/>
      <c r="T44" s="920"/>
      <c r="GR44" s="2"/>
      <c r="GS44" s="2"/>
      <c r="GT44" s="2"/>
      <c r="GU44" s="2"/>
      <c r="GV44" s="2"/>
    </row>
    <row r="45" spans="1:204" s="16" customFormat="1" ht="15.75">
      <c r="A45" s="343"/>
      <c r="B45" s="343"/>
      <c r="C45" s="343"/>
      <c r="D45" s="630"/>
      <c r="E45" s="1183"/>
      <c r="F45" s="1184"/>
      <c r="G45" s="17" t="s">
        <v>212</v>
      </c>
      <c r="H45" s="560"/>
      <c r="I45" s="560"/>
      <c r="J45" s="876"/>
      <c r="K45" s="833">
        <f t="shared" si="1"/>
        <v>0</v>
      </c>
      <c r="L45" s="921"/>
      <c r="M45" s="921"/>
      <c r="N45" s="921"/>
      <c r="O45" s="921"/>
      <c r="P45" s="921"/>
      <c r="Q45" s="921"/>
      <c r="R45" s="921"/>
      <c r="S45" s="921"/>
      <c r="T45" s="921"/>
      <c r="GR45" s="2"/>
      <c r="GS45" s="2"/>
      <c r="GT45" s="2"/>
      <c r="GU45" s="2"/>
      <c r="GV45" s="2"/>
    </row>
    <row r="46" spans="1:204" s="16" customFormat="1" ht="15.75">
      <c r="A46" s="23"/>
      <c r="B46" s="23"/>
      <c r="C46" s="23"/>
      <c r="D46" s="51"/>
      <c r="E46" s="1183"/>
      <c r="F46" s="1184"/>
      <c r="G46" s="7" t="s">
        <v>63</v>
      </c>
      <c r="H46" s="522">
        <f>H44</f>
        <v>7005000</v>
      </c>
      <c r="I46" s="522">
        <f>I44</f>
        <v>2238579.2399999998</v>
      </c>
      <c r="J46" s="874">
        <f t="shared" si="0"/>
        <v>31.956877087794428</v>
      </c>
      <c r="K46" s="834">
        <f t="shared" si="1"/>
        <v>4766420.76</v>
      </c>
      <c r="L46" s="921"/>
      <c r="M46" s="921"/>
      <c r="N46" s="921"/>
      <c r="O46" s="921"/>
      <c r="P46" s="921"/>
      <c r="Q46" s="921"/>
      <c r="R46" s="921"/>
      <c r="S46" s="921"/>
      <c r="T46" s="921"/>
      <c r="GR46" s="2"/>
      <c r="GS46" s="2"/>
      <c r="GT46" s="2"/>
      <c r="GU46" s="2"/>
      <c r="GV46" s="2"/>
    </row>
    <row r="47" spans="1:204" s="16" customFormat="1" ht="16.5" thickBot="1">
      <c r="A47" s="345"/>
      <c r="B47" s="345"/>
      <c r="C47" s="345"/>
      <c r="D47" s="631"/>
      <c r="E47" s="40"/>
      <c r="F47" s="41"/>
      <c r="G47" s="74" t="s">
        <v>213</v>
      </c>
      <c r="H47" s="559">
        <f>H46</f>
        <v>7005000</v>
      </c>
      <c r="I47" s="559">
        <f>I46</f>
        <v>2238579.2399999998</v>
      </c>
      <c r="J47" s="872">
        <f t="shared" si="0"/>
        <v>31.956877087794428</v>
      </c>
      <c r="K47" s="832">
        <f t="shared" si="1"/>
        <v>4766420.76</v>
      </c>
      <c r="L47" s="921"/>
      <c r="M47" s="921"/>
      <c r="N47" s="921"/>
      <c r="O47" s="921"/>
      <c r="P47" s="921"/>
      <c r="Q47" s="921"/>
      <c r="R47" s="921"/>
      <c r="S47" s="921"/>
      <c r="T47" s="921"/>
      <c r="GR47" s="2"/>
      <c r="GS47" s="2"/>
      <c r="GT47" s="2"/>
      <c r="GU47" s="2"/>
      <c r="GV47" s="2"/>
    </row>
    <row r="48" spans="1:204" s="16" customFormat="1" ht="32.25" thickTop="1">
      <c r="A48" s="180">
        <v>2</v>
      </c>
      <c r="B48" s="180"/>
      <c r="C48" s="180"/>
      <c r="D48" s="632"/>
      <c r="E48" s="319"/>
      <c r="F48" s="126"/>
      <c r="G48" s="125" t="s">
        <v>516</v>
      </c>
      <c r="H48" s="557"/>
      <c r="I48" s="557"/>
      <c r="J48" s="878"/>
      <c r="K48" s="826">
        <f t="shared" si="1"/>
        <v>0</v>
      </c>
      <c r="L48" s="922"/>
      <c r="M48" s="922"/>
      <c r="N48" s="922"/>
      <c r="O48" s="922"/>
      <c r="P48" s="922"/>
      <c r="Q48" s="922"/>
      <c r="R48" s="922"/>
      <c r="S48" s="922"/>
      <c r="T48" s="922"/>
      <c r="GR48" s="2"/>
      <c r="GS48" s="2"/>
      <c r="GT48" s="2"/>
      <c r="GU48" s="2"/>
      <c r="GV48" s="2"/>
    </row>
    <row r="49" spans="1:204" s="16" customFormat="1" ht="16.5" thickBot="1">
      <c r="A49" s="232"/>
      <c r="B49" s="232"/>
      <c r="C49" s="232">
        <v>110</v>
      </c>
      <c r="D49" s="633"/>
      <c r="E49" s="320"/>
      <c r="F49" s="105"/>
      <c r="G49" s="220" t="s">
        <v>194</v>
      </c>
      <c r="H49" s="488"/>
      <c r="I49" s="488"/>
      <c r="J49" s="875"/>
      <c r="K49" s="828">
        <f t="shared" si="1"/>
        <v>0</v>
      </c>
      <c r="L49" s="922"/>
      <c r="M49" s="922"/>
      <c r="N49" s="922"/>
      <c r="O49" s="922"/>
      <c r="P49" s="922"/>
      <c r="Q49" s="922"/>
      <c r="R49" s="922"/>
      <c r="S49" s="922"/>
      <c r="T49" s="922"/>
      <c r="GR49" s="2"/>
      <c r="GS49" s="2"/>
      <c r="GT49" s="2"/>
      <c r="GU49" s="2"/>
      <c r="GV49" s="2"/>
    </row>
    <row r="50" spans="1:204" s="16" customFormat="1" ht="16.5" thickTop="1">
      <c r="A50" s="338"/>
      <c r="B50" s="338"/>
      <c r="C50" s="338"/>
      <c r="D50" s="625"/>
      <c r="E50" s="44">
        <v>11</v>
      </c>
      <c r="F50" s="76">
        <v>411</v>
      </c>
      <c r="G50" s="383" t="s">
        <v>195</v>
      </c>
      <c r="H50" s="533">
        <f>H51</f>
        <v>3700000</v>
      </c>
      <c r="I50" s="533">
        <f>I51</f>
        <v>1485547.13</v>
      </c>
      <c r="J50" s="878">
        <f t="shared" si="0"/>
        <v>40.149922432432426</v>
      </c>
      <c r="K50" s="826">
        <f t="shared" si="1"/>
        <v>2214452.87</v>
      </c>
      <c r="L50" s="920"/>
      <c r="M50" s="920"/>
      <c r="N50" s="920"/>
      <c r="O50" s="920"/>
      <c r="P50" s="920"/>
      <c r="Q50" s="920"/>
      <c r="R50" s="920"/>
      <c r="S50" s="920"/>
      <c r="T50" s="920"/>
      <c r="GR50" s="2"/>
      <c r="GS50" s="2"/>
      <c r="GT50" s="2"/>
      <c r="GU50" s="2"/>
      <c r="GV50" s="2"/>
    </row>
    <row r="51" spans="1:204" s="16" customFormat="1" ht="15.75">
      <c r="A51" s="335"/>
      <c r="B51" s="335"/>
      <c r="C51" s="335"/>
      <c r="D51" s="622"/>
      <c r="E51" s="313"/>
      <c r="F51" s="6">
        <v>411110</v>
      </c>
      <c r="G51" s="7" t="s">
        <v>196</v>
      </c>
      <c r="H51" s="480">
        <v>3700000</v>
      </c>
      <c r="I51" s="480">
        <v>1485547.13</v>
      </c>
      <c r="J51" s="873">
        <f t="shared" si="0"/>
        <v>40.149922432432426</v>
      </c>
      <c r="K51" s="835">
        <f t="shared" si="1"/>
        <v>2214452.87</v>
      </c>
      <c r="L51" s="919"/>
      <c r="M51" s="919"/>
      <c r="N51" s="919"/>
      <c r="O51" s="919"/>
      <c r="P51" s="919"/>
      <c r="Q51" s="919"/>
      <c r="R51" s="919"/>
      <c r="S51" s="919"/>
      <c r="T51" s="919"/>
      <c r="GR51" s="2"/>
      <c r="GS51" s="2"/>
      <c r="GT51" s="2"/>
      <c r="GU51" s="2"/>
      <c r="GV51" s="2"/>
    </row>
    <row r="52" spans="1:204" s="16" customFormat="1" ht="31.5">
      <c r="A52" s="335"/>
      <c r="B52" s="335"/>
      <c r="C52" s="335"/>
      <c r="D52" s="622"/>
      <c r="E52" s="429" t="s">
        <v>638</v>
      </c>
      <c r="F52" s="26">
        <v>412</v>
      </c>
      <c r="G52" s="33" t="s">
        <v>197</v>
      </c>
      <c r="H52" s="498">
        <f>H53</f>
        <v>660000</v>
      </c>
      <c r="I52" s="498">
        <f>I53</f>
        <v>265912.97</v>
      </c>
      <c r="J52" s="876">
        <f t="shared" si="0"/>
        <v>40.28984393939394</v>
      </c>
      <c r="K52" s="833">
        <f t="shared" si="1"/>
        <v>394087.03</v>
      </c>
      <c r="L52" s="920"/>
      <c r="M52" s="920"/>
      <c r="N52" s="920"/>
      <c r="O52" s="920"/>
      <c r="P52" s="920"/>
      <c r="Q52" s="920"/>
      <c r="R52" s="920"/>
      <c r="S52" s="920"/>
      <c r="T52" s="920"/>
      <c r="GR52" s="2"/>
      <c r="GS52" s="2"/>
      <c r="GT52" s="2"/>
      <c r="GU52" s="2"/>
      <c r="GV52" s="2"/>
    </row>
    <row r="53" spans="1:204" s="16" customFormat="1" ht="32.25" thickBot="1">
      <c r="A53" s="335"/>
      <c r="B53" s="335"/>
      <c r="C53" s="335"/>
      <c r="D53" s="622"/>
      <c r="E53" s="322"/>
      <c r="F53" s="34">
        <v>412000</v>
      </c>
      <c r="G53" s="35" t="s">
        <v>197</v>
      </c>
      <c r="H53" s="483">
        <v>660000</v>
      </c>
      <c r="I53" s="483">
        <v>265912.97</v>
      </c>
      <c r="J53" s="872">
        <f t="shared" si="0"/>
        <v>40.28984393939394</v>
      </c>
      <c r="K53" s="832">
        <f t="shared" si="1"/>
        <v>394087.03</v>
      </c>
      <c r="L53" s="919"/>
      <c r="M53" s="919"/>
      <c r="N53" s="919"/>
      <c r="O53" s="919"/>
      <c r="P53" s="919"/>
      <c r="Q53" s="919"/>
      <c r="R53" s="919"/>
      <c r="S53" s="919"/>
      <c r="T53" s="919"/>
      <c r="GR53" s="2"/>
      <c r="GS53" s="2"/>
      <c r="GT53" s="2"/>
      <c r="GU53" s="2"/>
      <c r="GV53" s="2"/>
    </row>
    <row r="54" spans="1:204" s="16" customFormat="1" ht="16.5" thickTop="1">
      <c r="A54" s="335"/>
      <c r="B54" s="335"/>
      <c r="C54" s="335"/>
      <c r="D54" s="622"/>
      <c r="E54" s="326" t="s">
        <v>639</v>
      </c>
      <c r="F54" s="134">
        <v>413</v>
      </c>
      <c r="G54" s="174" t="s">
        <v>373</v>
      </c>
      <c r="H54" s="555">
        <f>H55</f>
        <v>0</v>
      </c>
      <c r="I54" s="555">
        <f>I55</f>
        <v>0</v>
      </c>
      <c r="J54" s="878"/>
      <c r="K54" s="826">
        <f t="shared" si="1"/>
        <v>0</v>
      </c>
      <c r="L54" s="920"/>
      <c r="M54" s="920"/>
      <c r="N54" s="920"/>
      <c r="O54" s="920"/>
      <c r="P54" s="920"/>
      <c r="Q54" s="920"/>
      <c r="R54" s="920"/>
      <c r="S54" s="920"/>
      <c r="T54" s="920"/>
      <c r="GR54" s="2"/>
      <c r="GS54" s="2"/>
      <c r="GT54" s="2"/>
      <c r="GU54" s="2"/>
      <c r="GV54" s="2"/>
    </row>
    <row r="55" spans="1:204" s="16" customFormat="1" ht="16.5" thickBot="1">
      <c r="A55" s="335"/>
      <c r="B55" s="335"/>
      <c r="C55" s="335"/>
      <c r="D55" s="622"/>
      <c r="E55" s="324"/>
      <c r="F55" s="20">
        <v>413100</v>
      </c>
      <c r="G55" s="19" t="s">
        <v>373</v>
      </c>
      <c r="H55" s="509">
        <v>0</v>
      </c>
      <c r="I55" s="509">
        <v>0</v>
      </c>
      <c r="J55" s="875"/>
      <c r="K55" s="828">
        <f t="shared" si="1"/>
        <v>0</v>
      </c>
      <c r="L55" s="919"/>
      <c r="M55" s="919"/>
      <c r="N55" s="919"/>
      <c r="O55" s="919"/>
      <c r="P55" s="919"/>
      <c r="Q55" s="919"/>
      <c r="R55" s="919"/>
      <c r="S55" s="919"/>
      <c r="T55" s="919"/>
      <c r="GR55" s="2"/>
      <c r="GS55" s="2"/>
      <c r="GT55" s="2"/>
      <c r="GU55" s="2"/>
      <c r="GV55" s="2"/>
    </row>
    <row r="56" spans="1:204" s="16" customFormat="1" ht="17.25" thickBot="1" thickTop="1">
      <c r="A56" s="335"/>
      <c r="B56" s="335"/>
      <c r="C56" s="335"/>
      <c r="D56" s="622"/>
      <c r="E56" s="325" t="s">
        <v>640</v>
      </c>
      <c r="F56" s="124">
        <v>414</v>
      </c>
      <c r="G56" s="123" t="s">
        <v>481</v>
      </c>
      <c r="H56" s="501">
        <v>60000</v>
      </c>
      <c r="I56" s="501"/>
      <c r="J56" s="878">
        <f t="shared" si="0"/>
        <v>0</v>
      </c>
      <c r="K56" s="826">
        <f t="shared" si="1"/>
        <v>60000</v>
      </c>
      <c r="L56" s="920"/>
      <c r="M56" s="920"/>
      <c r="N56" s="920"/>
      <c r="O56" s="920"/>
      <c r="P56" s="920"/>
      <c r="Q56" s="920"/>
      <c r="R56" s="920"/>
      <c r="S56" s="920"/>
      <c r="T56" s="920"/>
      <c r="GR56" s="2"/>
      <c r="GS56" s="2"/>
      <c r="GT56" s="2"/>
      <c r="GU56" s="2"/>
      <c r="GV56" s="2"/>
    </row>
    <row r="57" spans="1:204" s="16" customFormat="1" ht="32.25" thickTop="1">
      <c r="A57" s="335"/>
      <c r="B57" s="335"/>
      <c r="C57" s="335"/>
      <c r="D57" s="622"/>
      <c r="E57" s="325" t="s">
        <v>641</v>
      </c>
      <c r="F57" s="124">
        <v>416</v>
      </c>
      <c r="G57" s="207" t="s">
        <v>5</v>
      </c>
      <c r="H57" s="557">
        <v>0</v>
      </c>
      <c r="I57" s="557">
        <v>0</v>
      </c>
      <c r="J57" s="878"/>
      <c r="K57" s="826">
        <f t="shared" si="1"/>
        <v>0</v>
      </c>
      <c r="L57" s="919"/>
      <c r="M57" s="919"/>
      <c r="N57" s="919"/>
      <c r="O57" s="919"/>
      <c r="P57" s="919"/>
      <c r="Q57" s="919"/>
      <c r="R57" s="919"/>
      <c r="S57" s="919"/>
      <c r="T57" s="919"/>
      <c r="GR57" s="2"/>
      <c r="GS57" s="2"/>
      <c r="GT57" s="2"/>
      <c r="GU57" s="2"/>
      <c r="GV57" s="2"/>
    </row>
    <row r="58" spans="1:204" s="16" customFormat="1" ht="32.25" thickBot="1">
      <c r="A58" s="335"/>
      <c r="B58" s="335"/>
      <c r="C58" s="335"/>
      <c r="D58" s="622"/>
      <c r="E58" s="322"/>
      <c r="F58" s="34">
        <v>416100</v>
      </c>
      <c r="G58" s="219" t="s">
        <v>2</v>
      </c>
      <c r="H58" s="488"/>
      <c r="I58" s="488">
        <v>0</v>
      </c>
      <c r="J58" s="875"/>
      <c r="K58" s="828">
        <f t="shared" si="1"/>
        <v>0</v>
      </c>
      <c r="L58" s="919"/>
      <c r="M58" s="919"/>
      <c r="N58" s="919"/>
      <c r="O58" s="919"/>
      <c r="P58" s="919"/>
      <c r="Q58" s="919"/>
      <c r="R58" s="919"/>
      <c r="S58" s="919"/>
      <c r="T58" s="919"/>
      <c r="GR58" s="2"/>
      <c r="GS58" s="2"/>
      <c r="GT58" s="2"/>
      <c r="GU58" s="2"/>
      <c r="GV58" s="2"/>
    </row>
    <row r="59" spans="1:204" s="16" customFormat="1" ht="16.5" thickTop="1">
      <c r="A59" s="335"/>
      <c r="B59" s="335"/>
      <c r="C59" s="335"/>
      <c r="D59" s="622"/>
      <c r="E59" s="325" t="s">
        <v>578</v>
      </c>
      <c r="F59" s="37">
        <v>417</v>
      </c>
      <c r="G59" s="36" t="s">
        <v>515</v>
      </c>
      <c r="H59" s="554">
        <f>H60</f>
        <v>1000000</v>
      </c>
      <c r="I59" s="554">
        <f>I60</f>
        <v>290123.48</v>
      </c>
      <c r="J59" s="878">
        <f t="shared" si="0"/>
        <v>29.012348</v>
      </c>
      <c r="K59" s="826">
        <f t="shared" si="1"/>
        <v>709876.52</v>
      </c>
      <c r="L59" s="918"/>
      <c r="M59" s="918"/>
      <c r="N59" s="918"/>
      <c r="O59" s="918"/>
      <c r="P59" s="918"/>
      <c r="Q59" s="918"/>
      <c r="R59" s="918"/>
      <c r="S59" s="918"/>
      <c r="T59" s="918"/>
      <c r="GR59" s="2"/>
      <c r="GS59" s="2"/>
      <c r="GT59" s="2"/>
      <c r="GU59" s="2"/>
      <c r="GV59" s="2"/>
    </row>
    <row r="60" spans="1:204" s="16" customFormat="1" ht="16.5" thickBot="1">
      <c r="A60" s="335"/>
      <c r="B60" s="335"/>
      <c r="C60" s="335"/>
      <c r="D60" s="622"/>
      <c r="E60" s="323"/>
      <c r="F60" s="22">
        <v>417110</v>
      </c>
      <c r="G60" s="21" t="s">
        <v>515</v>
      </c>
      <c r="H60" s="502">
        <v>1000000</v>
      </c>
      <c r="I60" s="502">
        <v>290123.48</v>
      </c>
      <c r="J60" s="875">
        <f t="shared" si="0"/>
        <v>29.012348</v>
      </c>
      <c r="K60" s="828">
        <f t="shared" si="1"/>
        <v>709876.52</v>
      </c>
      <c r="L60" s="919"/>
      <c r="M60" s="919"/>
      <c r="N60" s="919"/>
      <c r="O60" s="919"/>
      <c r="P60" s="919"/>
      <c r="Q60" s="919"/>
      <c r="R60" s="919"/>
      <c r="S60" s="919"/>
      <c r="T60" s="919"/>
      <c r="GR60" s="2"/>
      <c r="GS60" s="2"/>
      <c r="GT60" s="2"/>
      <c r="GU60" s="2"/>
      <c r="GV60" s="2"/>
    </row>
    <row r="61" spans="1:204" s="16" customFormat="1" ht="16.5" thickTop="1">
      <c r="A61" s="335"/>
      <c r="B61" s="335"/>
      <c r="C61" s="335"/>
      <c r="D61" s="622"/>
      <c r="E61" s="325" t="s">
        <v>642</v>
      </c>
      <c r="F61" s="37">
        <v>421</v>
      </c>
      <c r="G61" s="36" t="s">
        <v>198</v>
      </c>
      <c r="H61" s="554">
        <f>H63+H62</f>
        <v>160000</v>
      </c>
      <c r="I61" s="554">
        <f>I63+I62</f>
        <v>78473.61</v>
      </c>
      <c r="J61" s="878">
        <f t="shared" si="0"/>
        <v>49.046006250000005</v>
      </c>
      <c r="K61" s="826">
        <f t="shared" si="1"/>
        <v>81526.39</v>
      </c>
      <c r="L61" s="918"/>
      <c r="M61" s="918"/>
      <c r="N61" s="918"/>
      <c r="O61" s="918"/>
      <c r="P61" s="918"/>
      <c r="Q61" s="918"/>
      <c r="R61" s="918"/>
      <c r="S61" s="918"/>
      <c r="T61" s="918"/>
      <c r="GR61" s="2"/>
      <c r="GS61" s="2"/>
      <c r="GT61" s="2"/>
      <c r="GU61" s="2"/>
      <c r="GV61" s="2"/>
    </row>
    <row r="62" spans="1:204" s="16" customFormat="1" ht="15.75">
      <c r="A62" s="349"/>
      <c r="B62" s="349"/>
      <c r="C62" s="349"/>
      <c r="D62" s="640"/>
      <c r="E62" s="1070"/>
      <c r="F62" s="234">
        <v>421400</v>
      </c>
      <c r="G62" s="149" t="s">
        <v>306</v>
      </c>
      <c r="H62" s="669">
        <v>120000</v>
      </c>
      <c r="I62" s="669">
        <v>78473.61</v>
      </c>
      <c r="J62" s="876">
        <f t="shared" si="0"/>
        <v>65.394675</v>
      </c>
      <c r="K62" s="833">
        <f t="shared" si="1"/>
        <v>41526.39</v>
      </c>
      <c r="L62" s="919"/>
      <c r="M62" s="919"/>
      <c r="N62" s="919"/>
      <c r="O62" s="919"/>
      <c r="P62" s="919"/>
      <c r="Q62" s="919"/>
      <c r="R62" s="919"/>
      <c r="S62" s="919"/>
      <c r="T62" s="919"/>
      <c r="GR62" s="2"/>
      <c r="GS62" s="2"/>
      <c r="GT62" s="2"/>
      <c r="GU62" s="2"/>
      <c r="GV62" s="2"/>
    </row>
    <row r="63" spans="1:204" s="16" customFormat="1" ht="16.5" thickBot="1">
      <c r="A63" s="335"/>
      <c r="B63" s="335"/>
      <c r="C63" s="335"/>
      <c r="D63" s="622"/>
      <c r="E63" s="1069"/>
      <c r="F63" s="73">
        <v>421900</v>
      </c>
      <c r="G63" s="86" t="s">
        <v>228</v>
      </c>
      <c r="H63" s="745">
        <v>40000</v>
      </c>
      <c r="I63" s="745">
        <v>0</v>
      </c>
      <c r="J63" s="872">
        <f t="shared" si="0"/>
        <v>0</v>
      </c>
      <c r="K63" s="832">
        <f t="shared" si="1"/>
        <v>40000</v>
      </c>
      <c r="L63" s="919"/>
      <c r="M63" s="919"/>
      <c r="N63" s="919"/>
      <c r="O63" s="919"/>
      <c r="P63" s="919"/>
      <c r="Q63" s="919"/>
      <c r="R63" s="919"/>
      <c r="S63" s="919"/>
      <c r="T63" s="919"/>
      <c r="GR63" s="2"/>
      <c r="GS63" s="2"/>
      <c r="GT63" s="2"/>
      <c r="GU63" s="2"/>
      <c r="GV63" s="2"/>
    </row>
    <row r="64" spans="1:204" s="16" customFormat="1" ht="16.5" thickTop="1">
      <c r="A64" s="335"/>
      <c r="B64" s="335"/>
      <c r="C64" s="335"/>
      <c r="D64" s="622"/>
      <c r="E64" s="325" t="s">
        <v>643</v>
      </c>
      <c r="F64" s="37">
        <v>422</v>
      </c>
      <c r="G64" s="36" t="s">
        <v>199</v>
      </c>
      <c r="H64" s="554">
        <f>H65+H66</f>
        <v>650000</v>
      </c>
      <c r="I64" s="554">
        <f>I65+I66</f>
        <v>193946.66</v>
      </c>
      <c r="J64" s="878">
        <f t="shared" si="0"/>
        <v>29.837947692307694</v>
      </c>
      <c r="K64" s="826">
        <f t="shared" si="1"/>
        <v>456053.33999999997</v>
      </c>
      <c r="L64" s="918"/>
      <c r="M64" s="918"/>
      <c r="N64" s="918"/>
      <c r="O64" s="918"/>
      <c r="P64" s="918"/>
      <c r="Q64" s="918"/>
      <c r="R64" s="918"/>
      <c r="S64" s="918"/>
      <c r="T64" s="918"/>
      <c r="GR64" s="2"/>
      <c r="GS64" s="2"/>
      <c r="GT64" s="2"/>
      <c r="GU64" s="2"/>
      <c r="GV64" s="2"/>
    </row>
    <row r="65" spans="1:204" s="16" customFormat="1" ht="31.5">
      <c r="A65" s="335"/>
      <c r="B65" s="335"/>
      <c r="C65" s="335"/>
      <c r="D65" s="622"/>
      <c r="E65" s="327"/>
      <c r="F65" s="6">
        <v>422100</v>
      </c>
      <c r="G65" s="7" t="s">
        <v>6</v>
      </c>
      <c r="H65" s="500">
        <v>400000</v>
      </c>
      <c r="I65" s="500">
        <v>193946.66</v>
      </c>
      <c r="J65" s="876">
        <f t="shared" si="0"/>
        <v>48.486665</v>
      </c>
      <c r="K65" s="833">
        <f t="shared" si="1"/>
        <v>206053.34</v>
      </c>
      <c r="L65" s="919"/>
      <c r="M65" s="919"/>
      <c r="N65" s="919"/>
      <c r="O65" s="919"/>
      <c r="P65" s="919"/>
      <c r="Q65" s="919"/>
      <c r="R65" s="919"/>
      <c r="S65" s="919"/>
      <c r="T65" s="919"/>
      <c r="GR65" s="2"/>
      <c r="GS65" s="2"/>
      <c r="GT65" s="2"/>
      <c r="GU65" s="2"/>
      <c r="GV65" s="2"/>
    </row>
    <row r="66" spans="1:204" s="16" customFormat="1" ht="32.25" thickBot="1">
      <c r="A66" s="335"/>
      <c r="B66" s="335"/>
      <c r="C66" s="335"/>
      <c r="D66" s="622"/>
      <c r="E66" s="327"/>
      <c r="F66" s="6">
        <v>422200</v>
      </c>
      <c r="G66" s="7" t="s">
        <v>7</v>
      </c>
      <c r="H66" s="500">
        <v>250000</v>
      </c>
      <c r="I66" s="500">
        <v>0</v>
      </c>
      <c r="J66" s="872">
        <f t="shared" si="0"/>
        <v>0</v>
      </c>
      <c r="K66" s="832">
        <f t="shared" si="1"/>
        <v>250000</v>
      </c>
      <c r="L66" s="919"/>
      <c r="M66" s="919"/>
      <c r="N66" s="919"/>
      <c r="O66" s="919"/>
      <c r="P66" s="919"/>
      <c r="Q66" s="919"/>
      <c r="R66" s="919"/>
      <c r="S66" s="919"/>
      <c r="T66" s="919"/>
      <c r="GR66" s="2"/>
      <c r="GS66" s="2"/>
      <c r="GT66" s="2"/>
      <c r="GU66" s="2"/>
      <c r="GV66" s="2"/>
    </row>
    <row r="67" spans="1:204" s="16" customFormat="1" ht="16.5" thickTop="1">
      <c r="A67" s="335"/>
      <c r="B67" s="335"/>
      <c r="C67" s="335"/>
      <c r="D67" s="622"/>
      <c r="E67" s="325" t="s">
        <v>644</v>
      </c>
      <c r="F67" s="37">
        <v>423</v>
      </c>
      <c r="G67" s="36" t="s">
        <v>201</v>
      </c>
      <c r="H67" s="554">
        <f>H68+H69+H70+H71</f>
        <v>1300000</v>
      </c>
      <c r="I67" s="554">
        <f>I68+I69+I70+I71</f>
        <v>221644.52</v>
      </c>
      <c r="J67" s="878">
        <f t="shared" si="0"/>
        <v>17.049578461538463</v>
      </c>
      <c r="K67" s="826">
        <f t="shared" si="1"/>
        <v>1078355.48</v>
      </c>
      <c r="L67" s="918"/>
      <c r="M67" s="918"/>
      <c r="N67" s="918"/>
      <c r="O67" s="918"/>
      <c r="P67" s="918"/>
      <c r="Q67" s="918"/>
      <c r="R67" s="918"/>
      <c r="S67" s="918"/>
      <c r="T67" s="918"/>
      <c r="GR67" s="2"/>
      <c r="GS67" s="2"/>
      <c r="GT67" s="2"/>
      <c r="GU67" s="2"/>
      <c r="GV67" s="2"/>
    </row>
    <row r="68" spans="1:204" s="16" customFormat="1" ht="15.75">
      <c r="A68" s="335"/>
      <c r="B68" s="335"/>
      <c r="C68" s="335"/>
      <c r="D68" s="622"/>
      <c r="E68" s="327"/>
      <c r="F68" s="6">
        <v>423100</v>
      </c>
      <c r="G68" s="7" t="s">
        <v>537</v>
      </c>
      <c r="H68" s="500">
        <v>300000</v>
      </c>
      <c r="I68" s="500">
        <v>0</v>
      </c>
      <c r="J68" s="873">
        <f t="shared" si="0"/>
        <v>0</v>
      </c>
      <c r="K68" s="835">
        <f t="shared" si="1"/>
        <v>300000</v>
      </c>
      <c r="L68" s="919"/>
      <c r="M68" s="919"/>
      <c r="N68" s="919"/>
      <c r="O68" s="919"/>
      <c r="P68" s="919"/>
      <c r="Q68" s="919"/>
      <c r="R68" s="919"/>
      <c r="S68" s="919"/>
      <c r="T68" s="919"/>
      <c r="GR68" s="2"/>
      <c r="GS68" s="2"/>
      <c r="GT68" s="2"/>
      <c r="GU68" s="2"/>
      <c r="GV68" s="2"/>
    </row>
    <row r="69" spans="1:204" s="16" customFormat="1" ht="15.75">
      <c r="A69" s="335"/>
      <c r="B69" s="335"/>
      <c r="C69" s="335"/>
      <c r="D69" s="622"/>
      <c r="E69" s="312"/>
      <c r="F69" s="6">
        <v>423400</v>
      </c>
      <c r="G69" s="7" t="s">
        <v>546</v>
      </c>
      <c r="H69" s="500">
        <v>200000</v>
      </c>
      <c r="I69" s="500">
        <v>0</v>
      </c>
      <c r="J69" s="876">
        <f t="shared" si="0"/>
        <v>0</v>
      </c>
      <c r="K69" s="833">
        <f t="shared" si="1"/>
        <v>200000</v>
      </c>
      <c r="L69" s="919"/>
      <c r="M69" s="919"/>
      <c r="N69" s="919"/>
      <c r="O69" s="919"/>
      <c r="P69" s="919"/>
      <c r="Q69" s="919"/>
      <c r="R69" s="919"/>
      <c r="S69" s="919"/>
      <c r="T69" s="919"/>
      <c r="GR69" s="2"/>
      <c r="GS69" s="2"/>
      <c r="GT69" s="2"/>
      <c r="GU69" s="2"/>
      <c r="GV69" s="2"/>
    </row>
    <row r="70" spans="1:204" s="16" customFormat="1" ht="15.75">
      <c r="A70" s="335"/>
      <c r="B70" s="335"/>
      <c r="C70" s="335"/>
      <c r="D70" s="622"/>
      <c r="E70" s="313"/>
      <c r="F70" s="6">
        <v>423700</v>
      </c>
      <c r="G70" s="7" t="s">
        <v>545</v>
      </c>
      <c r="H70" s="500">
        <v>400000</v>
      </c>
      <c r="I70" s="500">
        <v>221644.52</v>
      </c>
      <c r="J70" s="874">
        <f t="shared" si="0"/>
        <v>55.41113</v>
      </c>
      <c r="K70" s="834">
        <f t="shared" si="1"/>
        <v>178355.48</v>
      </c>
      <c r="L70" s="919"/>
      <c r="M70" s="919"/>
      <c r="N70" s="919"/>
      <c r="O70" s="919"/>
      <c r="P70" s="919"/>
      <c r="Q70" s="919"/>
      <c r="R70" s="919"/>
      <c r="S70" s="919"/>
      <c r="T70" s="919"/>
      <c r="GR70" s="2"/>
      <c r="GS70" s="2"/>
      <c r="GT70" s="2"/>
      <c r="GU70" s="2"/>
      <c r="GV70" s="2"/>
    </row>
    <row r="71" spans="1:204" s="16" customFormat="1" ht="32.25" thickBot="1">
      <c r="A71" s="335"/>
      <c r="B71" s="335"/>
      <c r="C71" s="335"/>
      <c r="D71" s="622"/>
      <c r="E71" s="321"/>
      <c r="F71" s="20">
        <v>423900</v>
      </c>
      <c r="G71" s="19" t="s">
        <v>58</v>
      </c>
      <c r="H71" s="509">
        <v>400000</v>
      </c>
      <c r="I71" s="509">
        <v>0</v>
      </c>
      <c r="J71" s="872">
        <f t="shared" si="0"/>
        <v>0</v>
      </c>
      <c r="K71" s="832">
        <f t="shared" si="1"/>
        <v>400000</v>
      </c>
      <c r="L71" s="919"/>
      <c r="M71" s="919"/>
      <c r="N71" s="919"/>
      <c r="O71" s="919"/>
      <c r="P71" s="919"/>
      <c r="Q71" s="919"/>
      <c r="R71" s="919"/>
      <c r="S71" s="919"/>
      <c r="T71" s="919"/>
      <c r="GR71" s="2"/>
      <c r="GS71" s="2"/>
      <c r="GT71" s="2"/>
      <c r="GU71" s="2"/>
      <c r="GV71" s="2"/>
    </row>
    <row r="72" spans="1:204" s="16" customFormat="1" ht="16.5" thickTop="1">
      <c r="A72" s="335"/>
      <c r="B72" s="335"/>
      <c r="C72" s="335"/>
      <c r="D72" s="622"/>
      <c r="E72" s="311">
        <v>20</v>
      </c>
      <c r="F72" s="124">
        <v>424</v>
      </c>
      <c r="G72" s="146" t="s">
        <v>225</v>
      </c>
      <c r="H72" s="501">
        <f>H73</f>
        <v>100000</v>
      </c>
      <c r="I72" s="501">
        <f>I73</f>
        <v>17000</v>
      </c>
      <c r="J72" s="878">
        <f t="shared" si="0"/>
        <v>17</v>
      </c>
      <c r="K72" s="826">
        <f t="shared" si="1"/>
        <v>83000</v>
      </c>
      <c r="L72" s="920"/>
      <c r="M72" s="920"/>
      <c r="N72" s="920"/>
      <c r="O72" s="920"/>
      <c r="P72" s="920"/>
      <c r="Q72" s="920"/>
      <c r="R72" s="920"/>
      <c r="S72" s="920"/>
      <c r="T72" s="920"/>
      <c r="GR72" s="2"/>
      <c r="GS72" s="2"/>
      <c r="GT72" s="2"/>
      <c r="GU72" s="2"/>
      <c r="GV72" s="2"/>
    </row>
    <row r="73" spans="1:204" s="16" customFormat="1" ht="48" thickBot="1">
      <c r="A73" s="335"/>
      <c r="B73" s="335"/>
      <c r="C73" s="335"/>
      <c r="D73" s="622"/>
      <c r="E73" s="564"/>
      <c r="F73" s="562">
        <v>424900</v>
      </c>
      <c r="G73" s="563" t="s">
        <v>634</v>
      </c>
      <c r="H73" s="488">
        <v>100000</v>
      </c>
      <c r="I73" s="488">
        <v>17000</v>
      </c>
      <c r="J73" s="875">
        <f t="shared" si="0"/>
        <v>17</v>
      </c>
      <c r="K73" s="828">
        <f t="shared" si="1"/>
        <v>83000</v>
      </c>
      <c r="L73" s="923"/>
      <c r="M73" s="923"/>
      <c r="N73" s="923"/>
      <c r="O73" s="923"/>
      <c r="P73" s="923"/>
      <c r="Q73" s="923"/>
      <c r="R73" s="923"/>
      <c r="S73" s="923"/>
      <c r="T73" s="923"/>
      <c r="GR73" s="2"/>
      <c r="GS73" s="2"/>
      <c r="GT73" s="2"/>
      <c r="GU73" s="2"/>
      <c r="GV73" s="2"/>
    </row>
    <row r="74" spans="1:204" s="16" customFormat="1" ht="16.5" thickTop="1">
      <c r="A74" s="335"/>
      <c r="B74" s="335"/>
      <c r="C74" s="335"/>
      <c r="D74" s="622"/>
      <c r="E74" s="118">
        <v>21</v>
      </c>
      <c r="F74" s="37">
        <v>425</v>
      </c>
      <c r="G74" s="36" t="s">
        <v>226</v>
      </c>
      <c r="H74" s="554">
        <f>H75</f>
        <v>360000</v>
      </c>
      <c r="I74" s="554">
        <f>I75</f>
        <v>312161.46</v>
      </c>
      <c r="J74" s="878">
        <f t="shared" si="0"/>
        <v>86.71151666666668</v>
      </c>
      <c r="K74" s="826">
        <f t="shared" si="1"/>
        <v>47838.53999999998</v>
      </c>
      <c r="L74" s="921"/>
      <c r="M74" s="921"/>
      <c r="N74" s="921"/>
      <c r="O74" s="921"/>
      <c r="P74" s="921"/>
      <c r="Q74" s="921"/>
      <c r="R74" s="921"/>
      <c r="S74" s="921"/>
      <c r="T74" s="921"/>
      <c r="GR74" s="2"/>
      <c r="GS74" s="2"/>
      <c r="GT74" s="2"/>
      <c r="GU74" s="2"/>
      <c r="GV74" s="2"/>
    </row>
    <row r="75" spans="1:204" s="16" customFormat="1" ht="16.5" thickBot="1">
      <c r="A75" s="335"/>
      <c r="B75" s="335"/>
      <c r="C75" s="335"/>
      <c r="D75" s="622"/>
      <c r="E75" s="312"/>
      <c r="F75" s="6">
        <v>425210</v>
      </c>
      <c r="G75" s="7" t="s">
        <v>59</v>
      </c>
      <c r="H75" s="500">
        <v>360000</v>
      </c>
      <c r="I75" s="500">
        <v>312161.46</v>
      </c>
      <c r="J75" s="875">
        <f t="shared" si="0"/>
        <v>86.71151666666668</v>
      </c>
      <c r="K75" s="828">
        <f t="shared" si="1"/>
        <v>47838.53999999998</v>
      </c>
      <c r="L75" s="924"/>
      <c r="M75" s="924"/>
      <c r="N75" s="924"/>
      <c r="O75" s="924"/>
      <c r="P75" s="924"/>
      <c r="Q75" s="924"/>
      <c r="R75" s="924"/>
      <c r="S75" s="924"/>
      <c r="T75" s="924"/>
      <c r="GR75" s="2"/>
      <c r="GS75" s="2"/>
      <c r="GT75" s="2"/>
      <c r="GU75" s="2"/>
      <c r="GV75" s="2"/>
    </row>
    <row r="76" spans="1:204" s="16" customFormat="1" ht="16.5" thickTop="1">
      <c r="A76" s="335"/>
      <c r="B76" s="335"/>
      <c r="C76" s="335"/>
      <c r="D76" s="622"/>
      <c r="E76" s="118">
        <v>22</v>
      </c>
      <c r="F76" s="37">
        <v>426</v>
      </c>
      <c r="G76" s="36" t="s">
        <v>202</v>
      </c>
      <c r="H76" s="554">
        <f>H77+H78+H79+H80</f>
        <v>1080000</v>
      </c>
      <c r="I76" s="554">
        <f>I77+I78+I79+I80</f>
        <v>127475.6</v>
      </c>
      <c r="J76" s="878">
        <f t="shared" si="0"/>
        <v>11.803296296296297</v>
      </c>
      <c r="K76" s="826">
        <f t="shared" si="1"/>
        <v>952524.4</v>
      </c>
      <c r="L76" s="918"/>
      <c r="M76" s="918"/>
      <c r="N76" s="918"/>
      <c r="O76" s="918"/>
      <c r="P76" s="918"/>
      <c r="Q76" s="918"/>
      <c r="R76" s="918"/>
      <c r="S76" s="918"/>
      <c r="T76" s="918"/>
      <c r="GR76" s="2"/>
      <c r="GS76" s="2"/>
      <c r="GT76" s="2"/>
      <c r="GU76" s="2"/>
      <c r="GV76" s="2"/>
    </row>
    <row r="77" spans="1:204" s="16" customFormat="1" ht="15.75">
      <c r="A77" s="335"/>
      <c r="B77" s="335"/>
      <c r="C77" s="335"/>
      <c r="D77" s="622"/>
      <c r="E77" s="309"/>
      <c r="F77" s="6">
        <v>426100</v>
      </c>
      <c r="G77" s="7" t="s">
        <v>202</v>
      </c>
      <c r="H77" s="500">
        <v>80000</v>
      </c>
      <c r="I77" s="500">
        <v>3187.6</v>
      </c>
      <c r="J77" s="873">
        <f t="shared" si="0"/>
        <v>3.9844999999999997</v>
      </c>
      <c r="K77" s="835">
        <f t="shared" si="1"/>
        <v>76812.4</v>
      </c>
      <c r="L77" s="919"/>
      <c r="M77" s="919"/>
      <c r="N77" s="919"/>
      <c r="O77" s="919"/>
      <c r="P77" s="919"/>
      <c r="Q77" s="919"/>
      <c r="R77" s="919"/>
      <c r="S77" s="919"/>
      <c r="T77" s="919"/>
      <c r="GR77" s="2"/>
      <c r="GS77" s="2"/>
      <c r="GT77" s="2"/>
      <c r="GU77" s="2"/>
      <c r="GV77" s="2"/>
    </row>
    <row r="78" spans="1:204" s="16" customFormat="1" ht="15.75">
      <c r="A78" s="335"/>
      <c r="B78" s="335"/>
      <c r="C78" s="335"/>
      <c r="D78" s="335"/>
      <c r="E78" s="459"/>
      <c r="F78" s="6">
        <v>426400</v>
      </c>
      <c r="G78" s="7" t="s">
        <v>533</v>
      </c>
      <c r="H78" s="500">
        <v>600000</v>
      </c>
      <c r="I78" s="500">
        <v>100000</v>
      </c>
      <c r="J78" s="876">
        <f t="shared" si="0"/>
        <v>16.666666666666664</v>
      </c>
      <c r="K78" s="833">
        <f t="shared" si="1"/>
        <v>500000</v>
      </c>
      <c r="L78" s="919"/>
      <c r="M78" s="919"/>
      <c r="N78" s="919"/>
      <c r="O78" s="919"/>
      <c r="P78" s="919"/>
      <c r="Q78" s="919"/>
      <c r="R78" s="919"/>
      <c r="S78" s="919"/>
      <c r="T78" s="919"/>
      <c r="GR78" s="2"/>
      <c r="GS78" s="2"/>
      <c r="GT78" s="2"/>
      <c r="GU78" s="2"/>
      <c r="GV78" s="2"/>
    </row>
    <row r="79" spans="1:204" s="16" customFormat="1" ht="31.5">
      <c r="A79" s="335"/>
      <c r="B79" s="335"/>
      <c r="C79" s="335"/>
      <c r="D79" s="335"/>
      <c r="E79" s="459"/>
      <c r="F79" s="20">
        <v>426800</v>
      </c>
      <c r="G79" s="19" t="s">
        <v>534</v>
      </c>
      <c r="H79" s="509">
        <v>200000</v>
      </c>
      <c r="I79" s="509">
        <v>21988</v>
      </c>
      <c r="J79" s="872">
        <f t="shared" si="0"/>
        <v>10.994</v>
      </c>
      <c r="K79" s="832">
        <f t="shared" si="1"/>
        <v>178012</v>
      </c>
      <c r="L79" s="919"/>
      <c r="M79" s="919"/>
      <c r="N79" s="919"/>
      <c r="O79" s="919"/>
      <c r="P79" s="919"/>
      <c r="Q79" s="919"/>
      <c r="R79" s="919"/>
      <c r="S79" s="919"/>
      <c r="T79" s="919"/>
      <c r="GR79" s="2"/>
      <c r="GS79" s="2"/>
      <c r="GT79" s="2"/>
      <c r="GU79" s="2"/>
      <c r="GV79" s="2"/>
    </row>
    <row r="80" spans="1:204" s="16" customFormat="1" ht="15.75">
      <c r="A80" s="335"/>
      <c r="B80" s="335"/>
      <c r="C80" s="335"/>
      <c r="D80" s="622"/>
      <c r="E80" s="314"/>
      <c r="F80" s="6">
        <v>426900</v>
      </c>
      <c r="G80" s="7" t="s">
        <v>360</v>
      </c>
      <c r="H80" s="500">
        <v>200000</v>
      </c>
      <c r="I80" s="500">
        <v>2300</v>
      </c>
      <c r="J80" s="876">
        <f t="shared" si="0"/>
        <v>1.15</v>
      </c>
      <c r="K80" s="833">
        <f t="shared" si="1"/>
        <v>197700</v>
      </c>
      <c r="L80" s="919"/>
      <c r="M80" s="919"/>
      <c r="N80" s="919"/>
      <c r="O80" s="919"/>
      <c r="P80" s="919"/>
      <c r="Q80" s="919"/>
      <c r="R80" s="919"/>
      <c r="S80" s="919"/>
      <c r="T80" s="919"/>
      <c r="GR80" s="2"/>
      <c r="GS80" s="2"/>
      <c r="GT80" s="2"/>
      <c r="GU80" s="2"/>
      <c r="GV80" s="2"/>
    </row>
    <row r="81" spans="1:204" s="16" customFormat="1" ht="31.5">
      <c r="A81" s="335"/>
      <c r="B81" s="335"/>
      <c r="C81" s="335"/>
      <c r="D81" s="622"/>
      <c r="E81" s="54">
        <v>23</v>
      </c>
      <c r="F81" s="26">
        <v>472</v>
      </c>
      <c r="G81" s="33" t="s">
        <v>204</v>
      </c>
      <c r="H81" s="525">
        <f>H82+H84+H86</f>
        <v>2150000</v>
      </c>
      <c r="I81" s="525">
        <f>I82+I84+I86</f>
        <v>0</v>
      </c>
      <c r="J81" s="876">
        <f aca="true" t="shared" si="2" ref="J81:J144">I81/H81*100</f>
        <v>0</v>
      </c>
      <c r="K81" s="833">
        <f aca="true" t="shared" si="3" ref="K81:K144">H81-I81</f>
        <v>2150000</v>
      </c>
      <c r="L81" s="918"/>
      <c r="M81" s="918"/>
      <c r="N81" s="918"/>
      <c r="O81" s="918"/>
      <c r="P81" s="918"/>
      <c r="Q81" s="918"/>
      <c r="R81" s="918"/>
      <c r="S81" s="918"/>
      <c r="T81" s="918"/>
      <c r="DI81" s="2"/>
      <c r="DJ81" s="2"/>
      <c r="GR81" s="2"/>
      <c r="GS81" s="2"/>
      <c r="GT81" s="2"/>
      <c r="GU81" s="2"/>
      <c r="GV81" s="2"/>
    </row>
    <row r="82" spans="1:204" s="16" customFormat="1" ht="15.75">
      <c r="A82" s="335"/>
      <c r="B82" s="335"/>
      <c r="C82" s="335"/>
      <c r="D82" s="622"/>
      <c r="E82" s="50"/>
      <c r="F82" s="25">
        <v>472710</v>
      </c>
      <c r="G82" s="24" t="s">
        <v>99</v>
      </c>
      <c r="H82" s="503">
        <v>1500000</v>
      </c>
      <c r="I82" s="503">
        <v>0</v>
      </c>
      <c r="J82" s="876">
        <f t="shared" si="2"/>
        <v>0</v>
      </c>
      <c r="K82" s="833">
        <f t="shared" si="3"/>
        <v>1500000</v>
      </c>
      <c r="L82" s="919"/>
      <c r="M82" s="919"/>
      <c r="N82" s="919"/>
      <c r="O82" s="919"/>
      <c r="P82" s="919"/>
      <c r="Q82" s="919"/>
      <c r="R82" s="919"/>
      <c r="S82" s="919"/>
      <c r="T82" s="919"/>
      <c r="DI82" s="2"/>
      <c r="DJ82" s="2"/>
      <c r="GR82" s="2"/>
      <c r="GS82" s="2"/>
      <c r="GT82" s="2"/>
      <c r="GU82" s="2"/>
      <c r="GV82" s="2"/>
    </row>
    <row r="83" spans="1:204" s="16" customFormat="1" ht="49.5" customHeight="1">
      <c r="A83" s="335"/>
      <c r="B83" s="335"/>
      <c r="C83" s="335"/>
      <c r="D83" s="335"/>
      <c r="E83" s="22"/>
      <c r="F83" s="25"/>
      <c r="G83" s="24" t="s">
        <v>158</v>
      </c>
      <c r="H83" s="503"/>
      <c r="I83" s="503"/>
      <c r="J83" s="876"/>
      <c r="K83" s="833">
        <f t="shared" si="3"/>
        <v>0</v>
      </c>
      <c r="L83" s="919"/>
      <c r="M83" s="919"/>
      <c r="N83" s="919"/>
      <c r="O83" s="919"/>
      <c r="P83" s="919"/>
      <c r="Q83" s="919"/>
      <c r="R83" s="919"/>
      <c r="S83" s="919"/>
      <c r="T83" s="919"/>
      <c r="DI83" s="2"/>
      <c r="DJ83" s="2"/>
      <c r="GR83" s="2"/>
      <c r="GS83" s="2"/>
      <c r="GT83" s="2"/>
      <c r="GU83" s="2"/>
      <c r="GV83" s="2"/>
    </row>
    <row r="84" spans="1:204" s="16" customFormat="1" ht="15.75">
      <c r="A84" s="335"/>
      <c r="B84" s="335"/>
      <c r="C84" s="335"/>
      <c r="D84" s="335"/>
      <c r="E84" s="22"/>
      <c r="F84" s="25">
        <v>472710</v>
      </c>
      <c r="G84" s="24" t="s">
        <v>100</v>
      </c>
      <c r="H84" s="503">
        <v>350000</v>
      </c>
      <c r="I84" s="503">
        <v>0</v>
      </c>
      <c r="J84" s="876">
        <f t="shared" si="2"/>
        <v>0</v>
      </c>
      <c r="K84" s="833">
        <f t="shared" si="3"/>
        <v>350000</v>
      </c>
      <c r="L84" s="919"/>
      <c r="M84" s="919"/>
      <c r="N84" s="919"/>
      <c r="O84" s="919"/>
      <c r="P84" s="919"/>
      <c r="Q84" s="919"/>
      <c r="R84" s="919"/>
      <c r="S84" s="919"/>
      <c r="T84" s="919"/>
      <c r="DI84" s="2"/>
      <c r="DJ84" s="2"/>
      <c r="GR84" s="2"/>
      <c r="GS84" s="2"/>
      <c r="GT84" s="2"/>
      <c r="GU84" s="2"/>
      <c r="GV84" s="2"/>
    </row>
    <row r="85" spans="1:204" s="16" customFormat="1" ht="47.25">
      <c r="A85" s="335"/>
      <c r="B85" s="335"/>
      <c r="C85" s="335"/>
      <c r="D85" s="335"/>
      <c r="E85" s="22"/>
      <c r="F85" s="25"/>
      <c r="G85" s="24" t="s">
        <v>159</v>
      </c>
      <c r="H85" s="503"/>
      <c r="I85" s="503"/>
      <c r="J85" s="876"/>
      <c r="K85" s="833">
        <f t="shared" si="3"/>
        <v>0</v>
      </c>
      <c r="L85" s="919"/>
      <c r="M85" s="919"/>
      <c r="N85" s="919"/>
      <c r="O85" s="919"/>
      <c r="P85" s="919"/>
      <c r="Q85" s="919"/>
      <c r="R85" s="919"/>
      <c r="S85" s="919"/>
      <c r="T85" s="919"/>
      <c r="DI85" s="2"/>
      <c r="DJ85" s="2"/>
      <c r="GR85" s="2"/>
      <c r="GS85" s="2"/>
      <c r="GT85" s="2"/>
      <c r="GU85" s="2"/>
      <c r="GV85" s="2"/>
    </row>
    <row r="86" spans="1:204" s="16" customFormat="1" ht="15.75">
      <c r="A86" s="335"/>
      <c r="B86" s="335"/>
      <c r="C86" s="335"/>
      <c r="D86" s="335"/>
      <c r="E86" s="458"/>
      <c r="F86" s="6">
        <v>472710</v>
      </c>
      <c r="G86" s="7" t="s">
        <v>205</v>
      </c>
      <c r="H86" s="480">
        <v>300000</v>
      </c>
      <c r="I86" s="480">
        <v>0</v>
      </c>
      <c r="J86" s="876">
        <f t="shared" si="2"/>
        <v>0</v>
      </c>
      <c r="K86" s="833">
        <f t="shared" si="3"/>
        <v>300000</v>
      </c>
      <c r="L86" s="919"/>
      <c r="M86" s="919"/>
      <c r="N86" s="919"/>
      <c r="O86" s="919"/>
      <c r="P86" s="919"/>
      <c r="Q86" s="919"/>
      <c r="R86" s="919"/>
      <c r="S86" s="919"/>
      <c r="T86" s="919"/>
      <c r="DI86" s="2"/>
      <c r="DJ86" s="2"/>
      <c r="GR86" s="2"/>
      <c r="GS86" s="2"/>
      <c r="GT86" s="2"/>
      <c r="GU86" s="2"/>
      <c r="GV86" s="2"/>
    </row>
    <row r="87" spans="1:204" s="16" customFormat="1" ht="32.25" thickBot="1">
      <c r="A87" s="335"/>
      <c r="B87" s="335"/>
      <c r="C87" s="335"/>
      <c r="D87" s="335"/>
      <c r="E87" s="458"/>
      <c r="F87" s="6"/>
      <c r="G87" s="24" t="s">
        <v>157</v>
      </c>
      <c r="H87" s="500"/>
      <c r="I87" s="500"/>
      <c r="J87" s="872"/>
      <c r="K87" s="832">
        <f t="shared" si="3"/>
        <v>0</v>
      </c>
      <c r="L87" s="919"/>
      <c r="M87" s="919"/>
      <c r="N87" s="919"/>
      <c r="O87" s="919"/>
      <c r="P87" s="919"/>
      <c r="Q87" s="919"/>
      <c r="R87" s="919"/>
      <c r="S87" s="919"/>
      <c r="T87" s="919"/>
      <c r="DI87" s="2"/>
      <c r="DJ87" s="2"/>
      <c r="GR87" s="2"/>
      <c r="GS87" s="2"/>
      <c r="GT87" s="2"/>
      <c r="GU87" s="2"/>
      <c r="GV87" s="2"/>
    </row>
    <row r="88" spans="1:204" s="16" customFormat="1" ht="20.25" customHeight="1" thickBot="1" thickTop="1">
      <c r="A88" s="890"/>
      <c r="B88" s="890"/>
      <c r="C88" s="890"/>
      <c r="D88" s="891"/>
      <c r="E88" s="892" t="s">
        <v>645</v>
      </c>
      <c r="F88" s="893">
        <v>482</v>
      </c>
      <c r="G88" s="894" t="s">
        <v>342</v>
      </c>
      <c r="H88" s="895">
        <f>H89+H90</f>
        <v>150000</v>
      </c>
      <c r="I88" s="895">
        <f>I89+I90</f>
        <v>3600</v>
      </c>
      <c r="J88" s="878">
        <f t="shared" si="2"/>
        <v>2.4</v>
      </c>
      <c r="K88" s="826">
        <f t="shared" si="3"/>
        <v>146400</v>
      </c>
      <c r="L88" s="918"/>
      <c r="M88" s="918"/>
      <c r="N88" s="918"/>
      <c r="O88" s="918"/>
      <c r="P88" s="918"/>
      <c r="Q88" s="918"/>
      <c r="R88" s="918"/>
      <c r="S88" s="918"/>
      <c r="T88" s="918"/>
      <c r="DI88" s="2"/>
      <c r="DJ88" s="2"/>
      <c r="GR88" s="2"/>
      <c r="GS88" s="2"/>
      <c r="GT88" s="2"/>
      <c r="GU88" s="2"/>
      <c r="GV88" s="2"/>
    </row>
    <row r="89" spans="1:204" s="16" customFormat="1" ht="15" customHeight="1">
      <c r="A89" s="335"/>
      <c r="B89" s="335"/>
      <c r="C89" s="335"/>
      <c r="D89" s="622"/>
      <c r="E89" s="323"/>
      <c r="F89" s="389">
        <v>482100</v>
      </c>
      <c r="G89" s="21" t="s">
        <v>321</v>
      </c>
      <c r="H89" s="502">
        <v>50000</v>
      </c>
      <c r="I89" s="502"/>
      <c r="J89" s="873">
        <f t="shared" si="2"/>
        <v>0</v>
      </c>
      <c r="K89" s="835">
        <f t="shared" si="3"/>
        <v>50000</v>
      </c>
      <c r="L89" s="919"/>
      <c r="M89" s="919"/>
      <c r="N89" s="919"/>
      <c r="O89" s="919"/>
      <c r="P89" s="919"/>
      <c r="Q89" s="919"/>
      <c r="R89" s="919"/>
      <c r="S89" s="919"/>
      <c r="T89" s="919"/>
      <c r="DI89" s="2"/>
      <c r="DJ89" s="2"/>
      <c r="GR89" s="2"/>
      <c r="GS89" s="2"/>
      <c r="GT89" s="2"/>
      <c r="GU89" s="2"/>
      <c r="GV89" s="2"/>
    </row>
    <row r="90" spans="1:204" s="16" customFormat="1" ht="16.5" customHeight="1">
      <c r="A90" s="384"/>
      <c r="B90" s="384"/>
      <c r="C90" s="384"/>
      <c r="D90" s="384"/>
      <c r="E90" s="691"/>
      <c r="F90" s="236">
        <v>482200</v>
      </c>
      <c r="G90" s="7" t="s">
        <v>367</v>
      </c>
      <c r="H90" s="500">
        <v>100000</v>
      </c>
      <c r="I90" s="500">
        <v>3600</v>
      </c>
      <c r="J90" s="876">
        <f t="shared" si="2"/>
        <v>3.5999999999999996</v>
      </c>
      <c r="K90" s="833">
        <f t="shared" si="3"/>
        <v>96400</v>
      </c>
      <c r="L90" s="919"/>
      <c r="M90" s="919"/>
      <c r="N90" s="919"/>
      <c r="O90" s="919"/>
      <c r="P90" s="919"/>
      <c r="Q90" s="919"/>
      <c r="R90" s="919"/>
      <c r="S90" s="919"/>
      <c r="T90" s="919"/>
      <c r="DI90" s="2"/>
      <c r="DJ90" s="2"/>
      <c r="GR90" s="2"/>
      <c r="GS90" s="2"/>
      <c r="GT90" s="2"/>
      <c r="GU90" s="2"/>
      <c r="GV90" s="2"/>
    </row>
    <row r="91" spans="1:204" s="16" customFormat="1" ht="31.5" customHeight="1">
      <c r="A91" s="335"/>
      <c r="B91" s="335"/>
      <c r="C91" s="335"/>
      <c r="D91" s="622"/>
      <c r="E91" s="429" t="s">
        <v>646</v>
      </c>
      <c r="F91" s="351">
        <v>483</v>
      </c>
      <c r="G91" s="174" t="s">
        <v>320</v>
      </c>
      <c r="H91" s="561">
        <f>H92</f>
        <v>1500000</v>
      </c>
      <c r="I91" s="561">
        <f>I92</f>
        <v>35000</v>
      </c>
      <c r="J91" s="872">
        <f t="shared" si="2"/>
        <v>2.3333333333333335</v>
      </c>
      <c r="K91" s="832">
        <f t="shared" si="3"/>
        <v>1465000</v>
      </c>
      <c r="L91" s="918"/>
      <c r="M91" s="918"/>
      <c r="N91" s="918"/>
      <c r="O91" s="918"/>
      <c r="P91" s="918"/>
      <c r="Q91" s="918"/>
      <c r="R91" s="918"/>
      <c r="S91" s="918"/>
      <c r="T91" s="918"/>
      <c r="DI91" s="2"/>
      <c r="DJ91" s="2"/>
      <c r="GR91" s="2"/>
      <c r="GS91" s="2"/>
      <c r="GT91" s="2"/>
      <c r="GU91" s="2"/>
      <c r="GV91" s="2"/>
    </row>
    <row r="92" spans="1:204" s="16" customFormat="1" ht="31.5" customHeight="1">
      <c r="A92" s="335"/>
      <c r="B92" s="335"/>
      <c r="C92" s="335"/>
      <c r="D92" s="622"/>
      <c r="E92" s="691"/>
      <c r="F92" s="237">
        <v>483100</v>
      </c>
      <c r="G92" s="152" t="s">
        <v>320</v>
      </c>
      <c r="H92" s="504">
        <v>1500000</v>
      </c>
      <c r="I92" s="504">
        <v>35000</v>
      </c>
      <c r="J92" s="876">
        <f t="shared" si="2"/>
        <v>2.3333333333333335</v>
      </c>
      <c r="K92" s="833">
        <f t="shared" si="3"/>
        <v>1465000</v>
      </c>
      <c r="L92" s="919"/>
      <c r="M92" s="919"/>
      <c r="N92" s="919"/>
      <c r="O92" s="919"/>
      <c r="P92" s="919"/>
      <c r="Q92" s="919"/>
      <c r="R92" s="919"/>
      <c r="S92" s="919"/>
      <c r="T92" s="919"/>
      <c r="DI92" s="2"/>
      <c r="DJ92" s="2"/>
      <c r="GR92" s="2"/>
      <c r="GS92" s="2"/>
      <c r="GT92" s="2"/>
      <c r="GU92" s="2"/>
      <c r="GV92" s="2"/>
    </row>
    <row r="93" spans="1:204" s="16" customFormat="1" ht="81" customHeight="1" thickBot="1">
      <c r="A93" s="335"/>
      <c r="B93" s="335"/>
      <c r="C93" s="335"/>
      <c r="D93" s="629"/>
      <c r="E93" s="796"/>
      <c r="F93" s="181"/>
      <c r="G93" s="219" t="s">
        <v>160</v>
      </c>
      <c r="H93" s="536"/>
      <c r="I93" s="536"/>
      <c r="J93" s="872"/>
      <c r="K93" s="832">
        <f t="shared" si="3"/>
        <v>0</v>
      </c>
      <c r="L93" s="919"/>
      <c r="M93" s="919"/>
      <c r="N93" s="919"/>
      <c r="O93" s="919"/>
      <c r="P93" s="919"/>
      <c r="Q93" s="919"/>
      <c r="R93" s="919"/>
      <c r="S93" s="919"/>
      <c r="T93" s="919"/>
      <c r="DI93" s="2"/>
      <c r="DJ93" s="2"/>
      <c r="GR93" s="2"/>
      <c r="GS93" s="2"/>
      <c r="GT93" s="2"/>
      <c r="GU93" s="2"/>
      <c r="GV93" s="2"/>
    </row>
    <row r="94" spans="1:208" s="16" customFormat="1" ht="32.25" thickTop="1">
      <c r="A94" s="346"/>
      <c r="B94" s="346"/>
      <c r="C94" s="346"/>
      <c r="D94" s="634"/>
      <c r="E94" s="71"/>
      <c r="F94" s="252"/>
      <c r="G94" s="36" t="s">
        <v>209</v>
      </c>
      <c r="H94" s="505"/>
      <c r="I94" s="505"/>
      <c r="J94" s="878"/>
      <c r="K94" s="826">
        <f t="shared" si="3"/>
        <v>0</v>
      </c>
      <c r="L94" s="921"/>
      <c r="M94" s="921"/>
      <c r="N94" s="921"/>
      <c r="O94" s="921"/>
      <c r="P94" s="921"/>
      <c r="Q94" s="921"/>
      <c r="R94" s="921"/>
      <c r="S94" s="921"/>
      <c r="T94" s="921"/>
      <c r="DI94" s="2"/>
      <c r="DJ94" s="2"/>
      <c r="GR94" s="2"/>
      <c r="GS94" s="2"/>
      <c r="GT94" s="2"/>
      <c r="GU94" s="2"/>
      <c r="GV94" s="2"/>
      <c r="GW94" s="2"/>
      <c r="GX94" s="2"/>
      <c r="GY94" s="2"/>
      <c r="GZ94" s="2"/>
    </row>
    <row r="95" spans="1:208" s="16" customFormat="1" ht="15.75">
      <c r="A95" s="23"/>
      <c r="B95" s="23"/>
      <c r="C95" s="23"/>
      <c r="D95" s="51"/>
      <c r="E95" s="72"/>
      <c r="F95" s="97"/>
      <c r="G95" s="24" t="s">
        <v>210</v>
      </c>
      <c r="H95" s="491">
        <f>H50+H52+H54+H56+H57+H59+H61+H64+H67+H72+H74+H76+H81+H88+H91</f>
        <v>12870000</v>
      </c>
      <c r="I95" s="491">
        <f>I50+I52+I54+I56+I57+I59+I61+I64+I67+I72+I74+I76+I81+I88+I91</f>
        <v>3030885.43</v>
      </c>
      <c r="J95" s="876">
        <f t="shared" si="2"/>
        <v>23.55000334110334</v>
      </c>
      <c r="K95" s="833">
        <f t="shared" si="3"/>
        <v>9839114.57</v>
      </c>
      <c r="L95" s="921"/>
      <c r="M95" s="921"/>
      <c r="N95" s="921"/>
      <c r="O95" s="921"/>
      <c r="P95" s="921"/>
      <c r="Q95" s="921"/>
      <c r="R95" s="921"/>
      <c r="S95" s="921"/>
      <c r="T95" s="921"/>
      <c r="DI95" s="2"/>
      <c r="DJ95" s="2"/>
      <c r="GR95" s="2"/>
      <c r="GS95" s="2"/>
      <c r="GT95" s="2"/>
      <c r="GU95" s="2"/>
      <c r="GV95" s="2"/>
      <c r="GW95" s="2"/>
      <c r="GX95" s="2"/>
      <c r="GY95" s="2"/>
      <c r="GZ95" s="2"/>
    </row>
    <row r="96" spans="1:208" s="16" customFormat="1" ht="15.75">
      <c r="A96" s="335"/>
      <c r="B96" s="335"/>
      <c r="C96" s="335"/>
      <c r="D96" s="629"/>
      <c r="E96" s="51"/>
      <c r="F96" s="52"/>
      <c r="G96" s="7" t="s">
        <v>286</v>
      </c>
      <c r="H96" s="506"/>
      <c r="I96" s="506"/>
      <c r="J96" s="876"/>
      <c r="K96" s="833">
        <f t="shared" si="3"/>
        <v>0</v>
      </c>
      <c r="L96" s="921"/>
      <c r="M96" s="921"/>
      <c r="N96" s="921"/>
      <c r="O96" s="921"/>
      <c r="P96" s="921"/>
      <c r="Q96" s="921"/>
      <c r="R96" s="921"/>
      <c r="S96" s="921"/>
      <c r="T96" s="921"/>
      <c r="DI96" s="2"/>
      <c r="DJ96" s="2"/>
      <c r="GR96" s="2"/>
      <c r="GS96" s="2"/>
      <c r="GT96" s="2"/>
      <c r="GU96" s="2"/>
      <c r="GV96" s="2"/>
      <c r="GW96" s="2"/>
      <c r="GX96" s="2"/>
      <c r="GY96" s="2"/>
      <c r="GZ96" s="2"/>
    </row>
    <row r="97" spans="1:208" s="16" customFormat="1" ht="15.75">
      <c r="A97" s="343"/>
      <c r="B97" s="343"/>
      <c r="C97" s="343"/>
      <c r="D97" s="630"/>
      <c r="E97" s="43"/>
      <c r="F97" s="50"/>
      <c r="G97" s="60" t="s">
        <v>211</v>
      </c>
      <c r="H97" s="493">
        <f>H50+H52+H54+H56+H57+H59+H61+H64+H67+H72+H74+H76+H81+H88+H91</f>
        <v>12870000</v>
      </c>
      <c r="I97" s="493">
        <f>I50+I52+I54+I56+I57+I59+I61+I64+I67+I72+I74+I76+I81+I88+I91</f>
        <v>3030885.43</v>
      </c>
      <c r="J97" s="872">
        <f t="shared" si="2"/>
        <v>23.55000334110334</v>
      </c>
      <c r="K97" s="832">
        <f t="shared" si="3"/>
        <v>9839114.57</v>
      </c>
      <c r="L97" s="921"/>
      <c r="M97" s="921"/>
      <c r="N97" s="921"/>
      <c r="O97" s="921"/>
      <c r="P97" s="921"/>
      <c r="Q97" s="921"/>
      <c r="R97" s="921"/>
      <c r="S97" s="921"/>
      <c r="T97" s="921"/>
      <c r="DI97" s="2"/>
      <c r="DJ97" s="2"/>
      <c r="GR97" s="2"/>
      <c r="GS97" s="2"/>
      <c r="GT97" s="2"/>
      <c r="GU97" s="2"/>
      <c r="GV97" s="2"/>
      <c r="GW97" s="2"/>
      <c r="GX97" s="2"/>
      <c r="GY97" s="2"/>
      <c r="GZ97" s="2"/>
    </row>
    <row r="98" spans="1:208" s="16" customFormat="1" ht="16.5" thickBot="1">
      <c r="A98" s="344"/>
      <c r="B98" s="344"/>
      <c r="C98" s="344"/>
      <c r="D98" s="635"/>
      <c r="E98" s="40"/>
      <c r="F98" s="41"/>
      <c r="G98" s="74" t="s">
        <v>26</v>
      </c>
      <c r="H98" s="507">
        <f>H97</f>
        <v>12870000</v>
      </c>
      <c r="I98" s="507">
        <f>I97</f>
        <v>3030885.43</v>
      </c>
      <c r="J98" s="875">
        <f t="shared" si="2"/>
        <v>23.55000334110334</v>
      </c>
      <c r="K98" s="828">
        <f t="shared" si="3"/>
        <v>9839114.57</v>
      </c>
      <c r="L98" s="921"/>
      <c r="M98" s="921"/>
      <c r="N98" s="921"/>
      <c r="O98" s="921"/>
      <c r="P98" s="921"/>
      <c r="Q98" s="921"/>
      <c r="R98" s="921"/>
      <c r="S98" s="921"/>
      <c r="T98" s="921"/>
      <c r="DI98" s="2"/>
      <c r="DJ98" s="2"/>
      <c r="GR98" s="2"/>
      <c r="GS98" s="2"/>
      <c r="GT98" s="2"/>
      <c r="GU98" s="2"/>
      <c r="GV98" s="2"/>
      <c r="GW98" s="2"/>
      <c r="GX98" s="2"/>
      <c r="GY98" s="2"/>
      <c r="GZ98" s="2"/>
    </row>
    <row r="99" spans="1:208" s="16" customFormat="1" ht="33.75" customHeight="1" thickTop="1">
      <c r="A99" s="185">
        <v>3</v>
      </c>
      <c r="B99" s="185"/>
      <c r="C99" s="185"/>
      <c r="D99" s="358"/>
      <c r="E99" s="328"/>
      <c r="F99" s="233"/>
      <c r="G99" s="212" t="s">
        <v>214</v>
      </c>
      <c r="H99" s="503"/>
      <c r="I99" s="503"/>
      <c r="J99" s="878"/>
      <c r="K99" s="826">
        <f t="shared" si="3"/>
        <v>0</v>
      </c>
      <c r="L99" s="921"/>
      <c r="M99" s="921"/>
      <c r="N99" s="921"/>
      <c r="O99" s="921"/>
      <c r="P99" s="921"/>
      <c r="Q99" s="921"/>
      <c r="R99" s="921"/>
      <c r="S99" s="921"/>
      <c r="T99" s="921"/>
      <c r="DI99" s="2"/>
      <c r="DJ99" s="2"/>
      <c r="GR99" s="2"/>
      <c r="GS99" s="2"/>
      <c r="GT99" s="2"/>
      <c r="GU99" s="2"/>
      <c r="GV99" s="2"/>
      <c r="GW99" s="2"/>
      <c r="GX99" s="2"/>
      <c r="GY99" s="2"/>
      <c r="GZ99" s="2"/>
    </row>
    <row r="100" spans="1:208" s="16" customFormat="1" ht="26.25" customHeight="1" thickBot="1">
      <c r="A100" s="47"/>
      <c r="B100" s="47"/>
      <c r="C100" s="47">
        <v>130</v>
      </c>
      <c r="D100" s="359"/>
      <c r="E100" s="329"/>
      <c r="F100" s="48"/>
      <c r="G100" s="55" t="s">
        <v>215</v>
      </c>
      <c r="H100" s="481"/>
      <c r="I100" s="481"/>
      <c r="J100" s="875"/>
      <c r="K100" s="828">
        <f t="shared" si="3"/>
        <v>0</v>
      </c>
      <c r="L100" s="921"/>
      <c r="M100" s="921"/>
      <c r="N100" s="921"/>
      <c r="O100" s="921"/>
      <c r="P100" s="921"/>
      <c r="Q100" s="921"/>
      <c r="R100" s="921"/>
      <c r="S100" s="921"/>
      <c r="T100" s="921"/>
      <c r="DI100" s="2"/>
      <c r="DJ100" s="2"/>
      <c r="GR100" s="2"/>
      <c r="GS100" s="2"/>
      <c r="GT100" s="2"/>
      <c r="GU100" s="2"/>
      <c r="GV100" s="2"/>
      <c r="GW100" s="2"/>
      <c r="GX100" s="2"/>
      <c r="GY100" s="2"/>
      <c r="GZ100" s="2"/>
    </row>
    <row r="101" spans="1:208" s="16" customFormat="1" ht="16.5" thickTop="1">
      <c r="A101" s="347"/>
      <c r="B101" s="347"/>
      <c r="C101" s="347"/>
      <c r="D101" s="636"/>
      <c r="E101" s="118">
        <v>26</v>
      </c>
      <c r="F101" s="89">
        <v>411</v>
      </c>
      <c r="G101" s="36" t="s">
        <v>216</v>
      </c>
      <c r="H101" s="482">
        <f>H102</f>
        <v>39500000</v>
      </c>
      <c r="I101" s="482">
        <f>I102</f>
        <v>16152103.15</v>
      </c>
      <c r="J101" s="878">
        <f t="shared" si="2"/>
        <v>40.891400379746834</v>
      </c>
      <c r="K101" s="826">
        <f t="shared" si="3"/>
        <v>23347896.85</v>
      </c>
      <c r="L101" s="921"/>
      <c r="M101" s="921"/>
      <c r="N101" s="921"/>
      <c r="O101" s="921"/>
      <c r="P101" s="921"/>
      <c r="Q101" s="921"/>
      <c r="R101" s="921"/>
      <c r="S101" s="921"/>
      <c r="T101" s="921"/>
      <c r="DI101" s="2"/>
      <c r="DJ101" s="2"/>
      <c r="GR101" s="2"/>
      <c r="GS101" s="2"/>
      <c r="GT101" s="2"/>
      <c r="GU101" s="2"/>
      <c r="GV101" s="2"/>
      <c r="GW101" s="2"/>
      <c r="GX101" s="2"/>
      <c r="GY101" s="2"/>
      <c r="GZ101" s="2"/>
    </row>
    <row r="102" spans="1:208" s="16" customFormat="1" ht="16.5" thickBot="1">
      <c r="A102" s="86"/>
      <c r="B102" s="86"/>
      <c r="C102" s="86"/>
      <c r="D102" s="56"/>
      <c r="E102" s="330"/>
      <c r="F102" s="41">
        <v>411100</v>
      </c>
      <c r="G102" s="86" t="s">
        <v>216</v>
      </c>
      <c r="H102" s="852">
        <v>39500000</v>
      </c>
      <c r="I102" s="852">
        <v>16152103.15</v>
      </c>
      <c r="J102" s="875">
        <f t="shared" si="2"/>
        <v>40.891400379746834</v>
      </c>
      <c r="K102" s="828">
        <f t="shared" si="3"/>
        <v>23347896.85</v>
      </c>
      <c r="L102" s="924"/>
      <c r="M102" s="924"/>
      <c r="N102" s="924"/>
      <c r="O102" s="924"/>
      <c r="P102" s="924"/>
      <c r="Q102" s="924"/>
      <c r="R102" s="924"/>
      <c r="S102" s="924"/>
      <c r="T102" s="924"/>
      <c r="DI102" s="2"/>
      <c r="DJ102" s="2"/>
      <c r="GR102" s="2"/>
      <c r="GS102" s="2"/>
      <c r="GT102" s="2"/>
      <c r="GU102" s="2"/>
      <c r="GV102" s="2"/>
      <c r="GW102" s="2"/>
      <c r="GX102" s="2"/>
      <c r="GY102" s="2"/>
      <c r="GZ102" s="2"/>
    </row>
    <row r="103" spans="1:208" s="16" customFormat="1" ht="32.25" thickTop="1">
      <c r="A103" s="21"/>
      <c r="B103" s="21"/>
      <c r="C103" s="21"/>
      <c r="D103" s="57"/>
      <c r="E103" s="54">
        <v>27</v>
      </c>
      <c r="F103" s="37">
        <v>412</v>
      </c>
      <c r="G103" s="36" t="s">
        <v>197</v>
      </c>
      <c r="H103" s="482">
        <f>H104</f>
        <v>7072000</v>
      </c>
      <c r="I103" s="482">
        <f>I104</f>
        <v>2899925.23</v>
      </c>
      <c r="J103" s="878">
        <f t="shared" si="2"/>
        <v>41.0057300622172</v>
      </c>
      <c r="K103" s="826">
        <f t="shared" si="3"/>
        <v>4172074.77</v>
      </c>
      <c r="L103" s="921"/>
      <c r="M103" s="921"/>
      <c r="N103" s="921"/>
      <c r="O103" s="921"/>
      <c r="P103" s="921"/>
      <c r="Q103" s="921"/>
      <c r="R103" s="921"/>
      <c r="S103" s="921"/>
      <c r="T103" s="921"/>
      <c r="DI103" s="2"/>
      <c r="DJ103" s="2"/>
      <c r="GR103" s="2"/>
      <c r="GS103" s="2"/>
      <c r="GT103" s="2"/>
      <c r="GU103" s="2"/>
      <c r="GV103" s="2"/>
      <c r="GW103" s="2"/>
      <c r="GX103" s="2"/>
      <c r="GY103" s="2"/>
      <c r="GZ103" s="2"/>
    </row>
    <row r="104" spans="1:208" s="16" customFormat="1" ht="32.25" thickBot="1">
      <c r="A104" s="86"/>
      <c r="B104" s="86"/>
      <c r="C104" s="86"/>
      <c r="D104" s="56"/>
      <c r="E104" s="310"/>
      <c r="F104" s="34">
        <v>412000</v>
      </c>
      <c r="G104" s="35" t="s">
        <v>197</v>
      </c>
      <c r="H104" s="483">
        <v>7072000</v>
      </c>
      <c r="I104" s="483">
        <v>2899925.23</v>
      </c>
      <c r="J104" s="875">
        <f t="shared" si="2"/>
        <v>41.0057300622172</v>
      </c>
      <c r="K104" s="828">
        <f t="shared" si="3"/>
        <v>4172074.77</v>
      </c>
      <c r="L104" s="924"/>
      <c r="M104" s="924"/>
      <c r="N104" s="924"/>
      <c r="O104" s="924"/>
      <c r="P104" s="924"/>
      <c r="Q104" s="924"/>
      <c r="R104" s="924"/>
      <c r="S104" s="924"/>
      <c r="T104" s="924"/>
      <c r="DI104" s="2"/>
      <c r="DJ104" s="2"/>
      <c r="GR104" s="2"/>
      <c r="GS104" s="2"/>
      <c r="GT104" s="2"/>
      <c r="GU104" s="2"/>
      <c r="GV104" s="2"/>
      <c r="GW104" s="2"/>
      <c r="GX104" s="2"/>
      <c r="GY104" s="2"/>
      <c r="GZ104" s="2"/>
    </row>
    <row r="105" spans="1:208" s="16" customFormat="1" ht="16.5" thickTop="1">
      <c r="A105" s="21"/>
      <c r="B105" s="21"/>
      <c r="C105" s="21"/>
      <c r="D105" s="57"/>
      <c r="E105" s="385">
        <v>28</v>
      </c>
      <c r="F105" s="386">
        <v>413</v>
      </c>
      <c r="G105" s="207" t="s">
        <v>373</v>
      </c>
      <c r="H105" s="497">
        <f>H106</f>
        <v>100000</v>
      </c>
      <c r="I105" s="497">
        <f>I106</f>
        <v>0</v>
      </c>
      <c r="J105" s="878">
        <f t="shared" si="2"/>
        <v>0</v>
      </c>
      <c r="K105" s="826">
        <f t="shared" si="3"/>
        <v>100000</v>
      </c>
      <c r="L105" s="921"/>
      <c r="M105" s="921"/>
      <c r="N105" s="921"/>
      <c r="O105" s="921"/>
      <c r="P105" s="921"/>
      <c r="Q105" s="921"/>
      <c r="R105" s="921"/>
      <c r="S105" s="921"/>
      <c r="T105" s="921"/>
      <c r="DI105" s="2"/>
      <c r="DJ105" s="2"/>
      <c r="GR105" s="2"/>
      <c r="GS105" s="2"/>
      <c r="GT105" s="2"/>
      <c r="GU105" s="2"/>
      <c r="GV105" s="2"/>
      <c r="GW105" s="2"/>
      <c r="GX105" s="2"/>
      <c r="GY105" s="2"/>
      <c r="GZ105" s="2"/>
    </row>
    <row r="106" spans="1:208" s="16" customFormat="1" ht="16.5" thickBot="1">
      <c r="A106" s="86"/>
      <c r="B106" s="86"/>
      <c r="C106" s="86"/>
      <c r="D106" s="56"/>
      <c r="E106" s="310"/>
      <c r="F106" s="34">
        <v>413100</v>
      </c>
      <c r="G106" s="35" t="s">
        <v>373</v>
      </c>
      <c r="H106" s="483">
        <v>100000</v>
      </c>
      <c r="I106" s="483">
        <v>0</v>
      </c>
      <c r="J106" s="875">
        <f t="shared" si="2"/>
        <v>0</v>
      </c>
      <c r="K106" s="828">
        <f t="shared" si="3"/>
        <v>100000</v>
      </c>
      <c r="L106" s="924"/>
      <c r="M106" s="924"/>
      <c r="N106" s="924"/>
      <c r="O106" s="924"/>
      <c r="P106" s="924"/>
      <c r="Q106" s="924"/>
      <c r="R106" s="924"/>
      <c r="S106" s="924"/>
      <c r="T106" s="924"/>
      <c r="DI106" s="2"/>
      <c r="DJ106" s="2"/>
      <c r="GR106" s="2"/>
      <c r="GS106" s="2"/>
      <c r="GT106" s="2"/>
      <c r="GU106" s="2"/>
      <c r="GV106" s="2"/>
      <c r="GW106" s="2"/>
      <c r="GX106" s="2"/>
      <c r="GY106" s="2"/>
      <c r="GZ106" s="2"/>
    </row>
    <row r="107" spans="1:208" s="16" customFormat="1" ht="16.5" thickTop="1">
      <c r="A107" s="347"/>
      <c r="B107" s="347"/>
      <c r="C107" s="347"/>
      <c r="D107" s="636"/>
      <c r="E107" s="118">
        <v>29</v>
      </c>
      <c r="F107" s="37">
        <v>414</v>
      </c>
      <c r="G107" s="36" t="s">
        <v>218</v>
      </c>
      <c r="H107" s="482">
        <f>H108+H109+H110</f>
        <v>1820000</v>
      </c>
      <c r="I107" s="482">
        <f>I108+I109+I110</f>
        <v>189508</v>
      </c>
      <c r="J107" s="878">
        <f t="shared" si="2"/>
        <v>10.412527472527472</v>
      </c>
      <c r="K107" s="826">
        <f t="shared" si="3"/>
        <v>1630492</v>
      </c>
      <c r="L107" s="921"/>
      <c r="M107" s="921"/>
      <c r="N107" s="921"/>
      <c r="O107" s="921"/>
      <c r="P107" s="921"/>
      <c r="Q107" s="921"/>
      <c r="R107" s="921"/>
      <c r="S107" s="921"/>
      <c r="T107" s="921"/>
      <c r="DI107" s="2"/>
      <c r="DJ107" s="2"/>
      <c r="GR107" s="2"/>
      <c r="GS107" s="2"/>
      <c r="GT107" s="2"/>
      <c r="GU107" s="2"/>
      <c r="GV107" s="2"/>
      <c r="GW107" s="2"/>
      <c r="GX107" s="2"/>
      <c r="GY107" s="2"/>
      <c r="GZ107" s="2"/>
    </row>
    <row r="108" spans="1:208" s="16" customFormat="1" ht="47.25">
      <c r="A108" s="21"/>
      <c r="B108" s="21"/>
      <c r="C108" s="21"/>
      <c r="D108" s="57"/>
      <c r="E108" s="50"/>
      <c r="F108" s="25">
        <v>414100</v>
      </c>
      <c r="G108" s="24" t="s">
        <v>66</v>
      </c>
      <c r="H108" s="503">
        <v>400000</v>
      </c>
      <c r="I108" s="503">
        <v>7</v>
      </c>
      <c r="J108" s="876">
        <f t="shared" si="2"/>
        <v>0.0017499999999999998</v>
      </c>
      <c r="K108" s="833">
        <f t="shared" si="3"/>
        <v>399993</v>
      </c>
      <c r="L108" s="924"/>
      <c r="M108" s="924"/>
      <c r="N108" s="924"/>
      <c r="O108" s="924"/>
      <c r="P108" s="924"/>
      <c r="Q108" s="924"/>
      <c r="R108" s="924"/>
      <c r="S108" s="924"/>
      <c r="T108" s="924"/>
      <c r="DI108" s="2"/>
      <c r="DJ108" s="2"/>
      <c r="GR108" s="2"/>
      <c r="GS108" s="2"/>
      <c r="GT108" s="2"/>
      <c r="GU108" s="2"/>
      <c r="GV108" s="2"/>
      <c r="GW108" s="2"/>
      <c r="GX108" s="2"/>
      <c r="GY108" s="2"/>
      <c r="GZ108" s="2"/>
    </row>
    <row r="109" spans="1:208" s="16" customFormat="1" ht="15.75">
      <c r="A109" s="21"/>
      <c r="B109" s="21"/>
      <c r="C109" s="21"/>
      <c r="D109" s="21"/>
      <c r="E109" s="459"/>
      <c r="F109" s="25">
        <v>414300</v>
      </c>
      <c r="G109" s="24" t="s">
        <v>190</v>
      </c>
      <c r="H109" s="503">
        <v>1220000</v>
      </c>
      <c r="I109" s="503">
        <v>189501</v>
      </c>
      <c r="J109" s="876">
        <f t="shared" si="2"/>
        <v>15.532868852459018</v>
      </c>
      <c r="K109" s="833">
        <f t="shared" si="3"/>
        <v>1030499</v>
      </c>
      <c r="L109" s="924"/>
      <c r="M109" s="924"/>
      <c r="N109" s="924"/>
      <c r="O109" s="924"/>
      <c r="P109" s="924"/>
      <c r="Q109" s="924"/>
      <c r="R109" s="924"/>
      <c r="S109" s="924"/>
      <c r="T109" s="924"/>
      <c r="DI109" s="2"/>
      <c r="DJ109" s="2"/>
      <c r="GR109" s="2"/>
      <c r="GS109" s="2"/>
      <c r="GT109" s="2"/>
      <c r="GU109" s="2"/>
      <c r="GV109" s="2"/>
      <c r="GW109" s="2"/>
      <c r="GX109" s="2"/>
      <c r="GY109" s="2"/>
      <c r="GZ109" s="2"/>
    </row>
    <row r="110" spans="1:208" s="16" customFormat="1" ht="48" thickBot="1">
      <c r="A110" s="21"/>
      <c r="B110" s="21"/>
      <c r="C110" s="21"/>
      <c r="D110" s="57"/>
      <c r="E110" s="309"/>
      <c r="F110" s="886">
        <v>414400</v>
      </c>
      <c r="G110" s="19" t="s">
        <v>535</v>
      </c>
      <c r="H110" s="509">
        <v>200000</v>
      </c>
      <c r="I110" s="509">
        <v>0</v>
      </c>
      <c r="J110" s="872">
        <f t="shared" si="2"/>
        <v>0</v>
      </c>
      <c r="K110" s="832">
        <f t="shared" si="3"/>
        <v>200000</v>
      </c>
      <c r="L110" s="924"/>
      <c r="M110" s="924"/>
      <c r="N110" s="924"/>
      <c r="O110" s="924"/>
      <c r="P110" s="924"/>
      <c r="Q110" s="924"/>
      <c r="R110" s="924"/>
      <c r="S110" s="924"/>
      <c r="T110" s="924"/>
      <c r="DI110" s="2"/>
      <c r="DJ110" s="2"/>
      <c r="GR110" s="2"/>
      <c r="GS110" s="2"/>
      <c r="GT110" s="2"/>
      <c r="GU110" s="2"/>
      <c r="GV110" s="2"/>
      <c r="GW110" s="2"/>
      <c r="GX110" s="2"/>
      <c r="GY110" s="2"/>
      <c r="GZ110" s="2"/>
    </row>
    <row r="111" spans="1:208" s="16" customFormat="1" ht="16.5" thickTop="1">
      <c r="A111" s="347"/>
      <c r="B111" s="347"/>
      <c r="C111" s="347"/>
      <c r="D111" s="636"/>
      <c r="E111" s="118">
        <v>30</v>
      </c>
      <c r="F111" s="37">
        <v>415</v>
      </c>
      <c r="G111" s="36" t="s">
        <v>219</v>
      </c>
      <c r="H111" s="482">
        <f>H112</f>
        <v>300000</v>
      </c>
      <c r="I111" s="482">
        <f>I112</f>
        <v>151866.27</v>
      </c>
      <c r="J111" s="878">
        <f t="shared" si="2"/>
        <v>50.62209</v>
      </c>
      <c r="K111" s="826">
        <f t="shared" si="3"/>
        <v>148133.73</v>
      </c>
      <c r="L111" s="921"/>
      <c r="M111" s="921"/>
      <c r="N111" s="921"/>
      <c r="O111" s="921"/>
      <c r="P111" s="921"/>
      <c r="Q111" s="921"/>
      <c r="R111" s="921"/>
      <c r="S111" s="921"/>
      <c r="T111" s="921"/>
      <c r="DI111" s="2"/>
      <c r="DJ111" s="2"/>
      <c r="GR111" s="2"/>
      <c r="GS111" s="2"/>
      <c r="GT111" s="2"/>
      <c r="GU111" s="2"/>
      <c r="GV111" s="2"/>
      <c r="GW111" s="2"/>
      <c r="GX111" s="2"/>
      <c r="GY111" s="2"/>
      <c r="GZ111" s="2"/>
    </row>
    <row r="112" spans="1:208" s="16" customFormat="1" ht="16.5" thickBot="1">
      <c r="A112" s="86"/>
      <c r="B112" s="86"/>
      <c r="C112" s="86"/>
      <c r="D112" s="56"/>
      <c r="E112" s="310"/>
      <c r="F112" s="34">
        <v>415100</v>
      </c>
      <c r="G112" s="35" t="s">
        <v>340</v>
      </c>
      <c r="H112" s="483">
        <v>300000</v>
      </c>
      <c r="I112" s="483">
        <v>151866.27</v>
      </c>
      <c r="J112" s="875">
        <f t="shared" si="2"/>
        <v>50.62209</v>
      </c>
      <c r="K112" s="828">
        <f t="shared" si="3"/>
        <v>148133.73</v>
      </c>
      <c r="L112" s="924"/>
      <c r="M112" s="924"/>
      <c r="N112" s="924"/>
      <c r="O112" s="924"/>
      <c r="P112" s="924"/>
      <c r="Q112" s="924"/>
      <c r="R112" s="924"/>
      <c r="S112" s="924"/>
      <c r="T112" s="924"/>
      <c r="DI112" s="2"/>
      <c r="DJ112" s="2"/>
      <c r="GR112" s="2"/>
      <c r="GS112" s="2"/>
      <c r="GT112" s="2"/>
      <c r="GU112" s="2"/>
      <c r="GV112" s="2"/>
      <c r="GW112" s="2"/>
      <c r="GX112" s="2"/>
      <c r="GY112" s="2"/>
      <c r="GZ112" s="2"/>
    </row>
    <row r="113" spans="1:208" s="16" customFormat="1" ht="16.5" thickTop="1">
      <c r="A113" s="218"/>
      <c r="B113" s="218"/>
      <c r="C113" s="218"/>
      <c r="D113" s="1072"/>
      <c r="E113" s="118">
        <v>31</v>
      </c>
      <c r="F113" s="37">
        <v>416</v>
      </c>
      <c r="G113" s="36" t="s">
        <v>220</v>
      </c>
      <c r="H113" s="482">
        <f>H114</f>
        <v>60000</v>
      </c>
      <c r="I113" s="482">
        <f>I114</f>
        <v>0</v>
      </c>
      <c r="J113" s="871">
        <f t="shared" si="2"/>
        <v>0</v>
      </c>
      <c r="K113" s="830">
        <f t="shared" si="3"/>
        <v>60000</v>
      </c>
      <c r="L113" s="921"/>
      <c r="M113" s="921"/>
      <c r="N113" s="921"/>
      <c r="O113" s="921"/>
      <c r="P113" s="921"/>
      <c r="Q113" s="921"/>
      <c r="R113" s="921"/>
      <c r="S113" s="921"/>
      <c r="T113" s="921"/>
      <c r="DI113" s="2"/>
      <c r="DJ113" s="2"/>
      <c r="GR113" s="2"/>
      <c r="GS113" s="2"/>
      <c r="GT113" s="2"/>
      <c r="GU113" s="2"/>
      <c r="GV113" s="2"/>
      <c r="GW113" s="2"/>
      <c r="GX113" s="2"/>
      <c r="GY113" s="2"/>
      <c r="GZ113" s="2"/>
    </row>
    <row r="114" spans="1:208" s="16" customFormat="1" ht="48" thickBot="1">
      <c r="A114" s="21"/>
      <c r="B114" s="21"/>
      <c r="C114" s="21"/>
      <c r="D114" s="57"/>
      <c r="E114" s="309"/>
      <c r="F114" s="1071">
        <v>416100</v>
      </c>
      <c r="G114" s="21" t="s">
        <v>60</v>
      </c>
      <c r="H114" s="486">
        <v>60000</v>
      </c>
      <c r="I114" s="486"/>
      <c r="J114" s="872">
        <f t="shared" si="2"/>
        <v>0</v>
      </c>
      <c r="K114" s="832">
        <f t="shared" si="3"/>
        <v>60000</v>
      </c>
      <c r="L114" s="924"/>
      <c r="M114" s="924"/>
      <c r="N114" s="924"/>
      <c r="O114" s="924"/>
      <c r="P114" s="924"/>
      <c r="Q114" s="924"/>
      <c r="R114" s="924"/>
      <c r="S114" s="924"/>
      <c r="T114" s="924"/>
      <c r="DI114" s="2"/>
      <c r="DJ114" s="2"/>
      <c r="GR114" s="2"/>
      <c r="GS114" s="2"/>
      <c r="GT114" s="2"/>
      <c r="GU114" s="2"/>
      <c r="GV114" s="2"/>
      <c r="GW114" s="2"/>
      <c r="GX114" s="2"/>
      <c r="GY114" s="2"/>
      <c r="GZ114" s="2"/>
    </row>
    <row r="115" spans="1:208" s="16" customFormat="1" ht="16.5" thickTop="1">
      <c r="A115" s="460"/>
      <c r="B115" s="460"/>
      <c r="C115" s="460"/>
      <c r="D115" s="637"/>
      <c r="E115" s="118">
        <v>32</v>
      </c>
      <c r="F115" s="37">
        <v>421</v>
      </c>
      <c r="G115" s="36" t="s">
        <v>198</v>
      </c>
      <c r="H115" s="482">
        <f>H116+H117+H118+H119+H120+H121</f>
        <v>15470000</v>
      </c>
      <c r="I115" s="482">
        <f>I116+I117+I118+I119+I120+I121</f>
        <v>8015207.8</v>
      </c>
      <c r="J115" s="878">
        <f t="shared" si="2"/>
        <v>51.81129799612152</v>
      </c>
      <c r="K115" s="826">
        <f t="shared" si="3"/>
        <v>7454792.2</v>
      </c>
      <c r="L115" s="921"/>
      <c r="M115" s="921"/>
      <c r="N115" s="921"/>
      <c r="O115" s="921"/>
      <c r="P115" s="921"/>
      <c r="Q115" s="921"/>
      <c r="R115" s="921"/>
      <c r="S115" s="921"/>
      <c r="T115" s="921"/>
      <c r="DI115" s="2"/>
      <c r="DJ115" s="2"/>
      <c r="GR115" s="2"/>
      <c r="GS115" s="2"/>
      <c r="GT115" s="2"/>
      <c r="GU115" s="2"/>
      <c r="GV115" s="2"/>
      <c r="GW115" s="2"/>
      <c r="GX115" s="2"/>
      <c r="GY115" s="2"/>
      <c r="GZ115" s="2"/>
    </row>
    <row r="116" spans="1:208" s="16" customFormat="1" ht="31.5">
      <c r="A116" s="348"/>
      <c r="B116" s="348"/>
      <c r="C116" s="348"/>
      <c r="D116" s="638"/>
      <c r="E116" s="314"/>
      <c r="F116" s="25">
        <v>421100</v>
      </c>
      <c r="G116" s="24" t="s">
        <v>536</v>
      </c>
      <c r="H116" s="503">
        <v>1600000</v>
      </c>
      <c r="I116" s="503">
        <v>144856.23</v>
      </c>
      <c r="J116" s="876">
        <f t="shared" si="2"/>
        <v>9.053514375</v>
      </c>
      <c r="K116" s="833">
        <f t="shared" si="3"/>
        <v>1455143.77</v>
      </c>
      <c r="L116" s="924"/>
      <c r="M116" s="924"/>
      <c r="N116" s="924"/>
      <c r="O116" s="924"/>
      <c r="P116" s="924"/>
      <c r="Q116" s="924"/>
      <c r="R116" s="924"/>
      <c r="S116" s="924"/>
      <c r="T116" s="924"/>
      <c r="DI116" s="2"/>
      <c r="DJ116" s="2"/>
      <c r="GR116" s="2"/>
      <c r="GS116" s="2"/>
      <c r="GT116" s="2"/>
      <c r="GU116" s="2"/>
      <c r="GV116" s="2"/>
      <c r="GW116" s="2"/>
      <c r="GX116" s="2"/>
      <c r="GY116" s="2"/>
      <c r="GZ116" s="2"/>
    </row>
    <row r="117" spans="1:208" s="16" customFormat="1" ht="15.75">
      <c r="A117" s="348"/>
      <c r="B117" s="348"/>
      <c r="C117" s="348"/>
      <c r="D117" s="638"/>
      <c r="E117" s="312"/>
      <c r="F117" s="6">
        <v>421200</v>
      </c>
      <c r="G117" s="7" t="s">
        <v>261</v>
      </c>
      <c r="H117" s="500">
        <v>4650000</v>
      </c>
      <c r="I117" s="500">
        <v>3010685.18</v>
      </c>
      <c r="J117" s="876">
        <f t="shared" si="2"/>
        <v>64.74591784946236</v>
      </c>
      <c r="K117" s="833">
        <f t="shared" si="3"/>
        <v>1639314.8199999998</v>
      </c>
      <c r="L117" s="924"/>
      <c r="M117" s="924"/>
      <c r="N117" s="924"/>
      <c r="O117" s="924"/>
      <c r="P117" s="924"/>
      <c r="Q117" s="924"/>
      <c r="R117" s="924"/>
      <c r="S117" s="924"/>
      <c r="T117" s="924"/>
      <c r="DI117" s="2"/>
      <c r="DJ117" s="2"/>
      <c r="GR117" s="2"/>
      <c r="GS117" s="2"/>
      <c r="GT117" s="2"/>
      <c r="GU117" s="2"/>
      <c r="GV117" s="2"/>
      <c r="GW117" s="2"/>
      <c r="GX117" s="2"/>
      <c r="GY117" s="2"/>
      <c r="GZ117" s="2"/>
    </row>
    <row r="118" spans="1:208" s="16" customFormat="1" ht="15.75">
      <c r="A118" s="335"/>
      <c r="B118" s="335"/>
      <c r="C118" s="335"/>
      <c r="D118" s="622"/>
      <c r="E118" s="312"/>
      <c r="F118" s="6">
        <v>421300</v>
      </c>
      <c r="G118" s="7" t="s">
        <v>222</v>
      </c>
      <c r="H118" s="500">
        <v>7500000</v>
      </c>
      <c r="I118" s="500">
        <v>4151015.7</v>
      </c>
      <c r="J118" s="876">
        <f t="shared" si="2"/>
        <v>55.346876</v>
      </c>
      <c r="K118" s="833">
        <f t="shared" si="3"/>
        <v>3348984.3</v>
      </c>
      <c r="L118" s="924"/>
      <c r="M118" s="924"/>
      <c r="N118" s="924"/>
      <c r="O118" s="924"/>
      <c r="P118" s="924"/>
      <c r="Q118" s="924"/>
      <c r="R118" s="924"/>
      <c r="S118" s="924"/>
      <c r="T118" s="924"/>
      <c r="DI118" s="2"/>
      <c r="DJ118" s="2"/>
      <c r="GR118" s="2"/>
      <c r="GS118" s="2"/>
      <c r="GT118" s="2"/>
      <c r="GU118" s="2"/>
      <c r="GV118" s="2"/>
      <c r="GW118" s="2"/>
      <c r="GX118" s="2"/>
      <c r="GY118" s="2"/>
      <c r="GZ118" s="2"/>
    </row>
    <row r="119" spans="1:208" s="16" customFormat="1" ht="15.75">
      <c r="A119" s="335"/>
      <c r="B119" s="335"/>
      <c r="C119" s="335"/>
      <c r="D119" s="622"/>
      <c r="E119" s="312"/>
      <c r="F119" s="6">
        <v>421400</v>
      </c>
      <c r="G119" s="7" t="s">
        <v>306</v>
      </c>
      <c r="H119" s="480">
        <v>1000000</v>
      </c>
      <c r="I119" s="480">
        <v>485475.72</v>
      </c>
      <c r="J119" s="876">
        <f t="shared" si="2"/>
        <v>48.547572</v>
      </c>
      <c r="K119" s="833">
        <f t="shared" si="3"/>
        <v>514524.28</v>
      </c>
      <c r="L119" s="924"/>
      <c r="M119" s="924"/>
      <c r="N119" s="924"/>
      <c r="O119" s="924"/>
      <c r="P119" s="924"/>
      <c r="Q119" s="924"/>
      <c r="R119" s="924"/>
      <c r="S119" s="924"/>
      <c r="T119" s="924"/>
      <c r="DI119" s="2"/>
      <c r="DJ119" s="2"/>
      <c r="GR119" s="2"/>
      <c r="GS119" s="2"/>
      <c r="GT119" s="2"/>
      <c r="GU119" s="2"/>
      <c r="GV119" s="2"/>
      <c r="GW119" s="2"/>
      <c r="GX119" s="2"/>
      <c r="GY119" s="2"/>
      <c r="GZ119" s="2"/>
    </row>
    <row r="120" spans="1:208" s="16" customFormat="1" ht="15.75">
      <c r="A120" s="335"/>
      <c r="B120" s="335"/>
      <c r="C120" s="335"/>
      <c r="D120" s="622"/>
      <c r="E120" s="308"/>
      <c r="F120" s="20">
        <v>421500</v>
      </c>
      <c r="G120" s="19" t="s">
        <v>223</v>
      </c>
      <c r="H120" s="509">
        <v>620000</v>
      </c>
      <c r="I120" s="509">
        <v>157241.47</v>
      </c>
      <c r="J120" s="872">
        <f t="shared" si="2"/>
        <v>25.36152741935484</v>
      </c>
      <c r="K120" s="832">
        <f t="shared" si="3"/>
        <v>462758.53</v>
      </c>
      <c r="L120" s="924"/>
      <c r="M120" s="924"/>
      <c r="N120" s="924"/>
      <c r="O120" s="924"/>
      <c r="P120" s="924"/>
      <c r="Q120" s="924"/>
      <c r="R120" s="924"/>
      <c r="S120" s="924"/>
      <c r="T120" s="924"/>
      <c r="DI120" s="2"/>
      <c r="DJ120" s="2"/>
      <c r="GR120" s="2"/>
      <c r="GS120" s="2"/>
      <c r="GT120" s="2"/>
      <c r="GU120" s="2"/>
      <c r="GV120" s="2"/>
      <c r="GW120" s="2"/>
      <c r="GX120" s="2"/>
      <c r="GY120" s="2"/>
      <c r="GZ120" s="2"/>
    </row>
    <row r="121" spans="1:208" s="16" customFormat="1" ht="16.5" thickBot="1">
      <c r="A121" s="342"/>
      <c r="B121" s="342"/>
      <c r="C121" s="342"/>
      <c r="D121" s="624"/>
      <c r="E121" s="310"/>
      <c r="F121" s="34">
        <v>421900</v>
      </c>
      <c r="G121" s="35" t="s">
        <v>228</v>
      </c>
      <c r="H121" s="483">
        <v>100000</v>
      </c>
      <c r="I121" s="483">
        <v>65933.5</v>
      </c>
      <c r="J121" s="875">
        <f t="shared" si="2"/>
        <v>65.9335</v>
      </c>
      <c r="K121" s="828">
        <f t="shared" si="3"/>
        <v>34066.5</v>
      </c>
      <c r="L121" s="924"/>
      <c r="M121" s="924"/>
      <c r="N121" s="924"/>
      <c r="O121" s="924"/>
      <c r="P121" s="924"/>
      <c r="Q121" s="924"/>
      <c r="R121" s="924"/>
      <c r="S121" s="924"/>
      <c r="T121" s="924"/>
      <c r="DI121" s="2"/>
      <c r="DJ121" s="2"/>
      <c r="GR121" s="2"/>
      <c r="GS121" s="2"/>
      <c r="GT121" s="2"/>
      <c r="GU121" s="2"/>
      <c r="GV121" s="2"/>
      <c r="GW121" s="2"/>
      <c r="GX121" s="2"/>
      <c r="GY121" s="2"/>
      <c r="GZ121" s="2"/>
    </row>
    <row r="122" spans="1:208" s="16" customFormat="1" ht="17.25" thickBot="1" thickTop="1">
      <c r="A122" s="335"/>
      <c r="B122" s="335"/>
      <c r="C122" s="335"/>
      <c r="D122" s="622"/>
      <c r="E122" s="314">
        <v>33</v>
      </c>
      <c r="F122" s="26">
        <v>422</v>
      </c>
      <c r="G122" s="33" t="s">
        <v>199</v>
      </c>
      <c r="H122" s="491">
        <f>H123</f>
        <v>700000</v>
      </c>
      <c r="I122" s="491">
        <f>I123</f>
        <v>110801.6</v>
      </c>
      <c r="J122" s="878">
        <f t="shared" si="2"/>
        <v>15.828800000000001</v>
      </c>
      <c r="K122" s="826">
        <f t="shared" si="3"/>
        <v>589198.4</v>
      </c>
      <c r="L122" s="921"/>
      <c r="M122" s="921"/>
      <c r="N122" s="921"/>
      <c r="O122" s="921"/>
      <c r="P122" s="921"/>
      <c r="Q122" s="921"/>
      <c r="R122" s="921"/>
      <c r="S122" s="921"/>
      <c r="T122" s="921"/>
      <c r="DI122" s="2"/>
      <c r="DJ122" s="2"/>
      <c r="GR122" s="2"/>
      <c r="GS122" s="2"/>
      <c r="GT122" s="2"/>
      <c r="GU122" s="2"/>
      <c r="GV122" s="2"/>
      <c r="GW122" s="2"/>
      <c r="GX122" s="2"/>
      <c r="GY122" s="2"/>
      <c r="GZ122" s="2"/>
    </row>
    <row r="123" spans="1:208" s="16" customFormat="1" ht="33" thickBot="1" thickTop="1">
      <c r="A123" s="342"/>
      <c r="B123" s="342"/>
      <c r="C123" s="342"/>
      <c r="D123" s="624"/>
      <c r="E123" s="310"/>
      <c r="F123" s="34">
        <v>422100</v>
      </c>
      <c r="G123" s="35" t="s">
        <v>265</v>
      </c>
      <c r="H123" s="483">
        <v>700000</v>
      </c>
      <c r="I123" s="483">
        <v>110801.6</v>
      </c>
      <c r="J123" s="878">
        <f t="shared" si="2"/>
        <v>15.828800000000001</v>
      </c>
      <c r="K123" s="826">
        <f t="shared" si="3"/>
        <v>589198.4</v>
      </c>
      <c r="L123" s="924"/>
      <c r="M123" s="924"/>
      <c r="N123" s="924"/>
      <c r="O123" s="924"/>
      <c r="P123" s="924"/>
      <c r="Q123" s="924"/>
      <c r="R123" s="924"/>
      <c r="S123" s="924"/>
      <c r="T123" s="924"/>
      <c r="DI123" s="2"/>
      <c r="DJ123" s="2"/>
      <c r="GR123" s="2"/>
      <c r="GS123" s="2"/>
      <c r="GT123" s="2"/>
      <c r="GU123" s="2"/>
      <c r="GV123" s="2"/>
      <c r="GW123" s="2"/>
      <c r="GX123" s="2"/>
      <c r="GY123" s="2"/>
      <c r="GZ123" s="2"/>
    </row>
    <row r="124" spans="1:208" s="16" customFormat="1" ht="16.5" thickTop="1">
      <c r="A124" s="338"/>
      <c r="B124" s="338"/>
      <c r="C124" s="338"/>
      <c r="D124" s="625"/>
      <c r="E124" s="118">
        <v>34</v>
      </c>
      <c r="F124" s="37">
        <v>423</v>
      </c>
      <c r="G124" s="36" t="s">
        <v>201</v>
      </c>
      <c r="H124" s="482">
        <f>H125+H126+H127+H128+H129+H130</f>
        <v>4805000</v>
      </c>
      <c r="I124" s="482">
        <f>I125+I126+I127+I128+I129+I130</f>
        <v>1915006.52</v>
      </c>
      <c r="J124" s="878">
        <f t="shared" si="2"/>
        <v>39.854454110301766</v>
      </c>
      <c r="K124" s="826">
        <f t="shared" si="3"/>
        <v>2889993.48</v>
      </c>
      <c r="L124" s="921"/>
      <c r="M124" s="921"/>
      <c r="N124" s="921"/>
      <c r="O124" s="921"/>
      <c r="P124" s="921"/>
      <c r="Q124" s="921"/>
      <c r="R124" s="921"/>
      <c r="S124" s="921"/>
      <c r="T124" s="921"/>
      <c r="DI124" s="2"/>
      <c r="DJ124" s="2"/>
      <c r="GR124" s="2"/>
      <c r="GS124" s="2"/>
      <c r="GT124" s="2"/>
      <c r="GU124" s="2"/>
      <c r="GV124" s="2"/>
      <c r="GW124" s="2"/>
      <c r="GX124" s="2"/>
      <c r="GY124" s="2"/>
      <c r="GZ124" s="2"/>
    </row>
    <row r="125" spans="1:208" s="16" customFormat="1" ht="15.75">
      <c r="A125" s="335"/>
      <c r="B125" s="335"/>
      <c r="C125" s="335"/>
      <c r="D125" s="622"/>
      <c r="E125" s="312"/>
      <c r="F125" s="6">
        <v>423100</v>
      </c>
      <c r="G125" s="7" t="s">
        <v>537</v>
      </c>
      <c r="H125" s="480">
        <v>200000</v>
      </c>
      <c r="I125" s="480">
        <v>41666.68</v>
      </c>
      <c r="J125" s="876">
        <f t="shared" si="2"/>
        <v>20.83334</v>
      </c>
      <c r="K125" s="833">
        <f t="shared" si="3"/>
        <v>158333.32</v>
      </c>
      <c r="L125" s="924"/>
      <c r="M125" s="924"/>
      <c r="N125" s="924"/>
      <c r="O125" s="924"/>
      <c r="P125" s="924"/>
      <c r="Q125" s="924"/>
      <c r="R125" s="924"/>
      <c r="S125" s="924"/>
      <c r="T125" s="924"/>
      <c r="DI125" s="2"/>
      <c r="DJ125" s="2"/>
      <c r="GR125" s="2"/>
      <c r="GS125" s="2"/>
      <c r="GT125" s="2"/>
      <c r="GU125" s="2"/>
      <c r="GV125" s="2"/>
      <c r="GW125" s="2"/>
      <c r="GX125" s="2"/>
      <c r="GY125" s="2"/>
      <c r="GZ125" s="2"/>
    </row>
    <row r="126" spans="1:208" s="16" customFormat="1" ht="15.75">
      <c r="A126" s="349"/>
      <c r="B126" s="349"/>
      <c r="C126" s="349"/>
      <c r="D126" s="640"/>
      <c r="E126" s="312"/>
      <c r="F126" s="6">
        <v>423200</v>
      </c>
      <c r="G126" s="7" t="s">
        <v>307</v>
      </c>
      <c r="H126" s="500">
        <v>1400000</v>
      </c>
      <c r="I126" s="500">
        <v>698212.61</v>
      </c>
      <c r="J126" s="876">
        <f t="shared" si="2"/>
        <v>49.87232928571429</v>
      </c>
      <c r="K126" s="833">
        <f t="shared" si="3"/>
        <v>701787.39</v>
      </c>
      <c r="L126" s="924"/>
      <c r="M126" s="924"/>
      <c r="N126" s="924"/>
      <c r="O126" s="924"/>
      <c r="P126" s="924"/>
      <c r="Q126" s="924"/>
      <c r="R126" s="924"/>
      <c r="S126" s="924"/>
      <c r="T126" s="924"/>
      <c r="DI126" s="2"/>
      <c r="DJ126" s="2"/>
      <c r="GR126" s="2"/>
      <c r="GS126" s="2"/>
      <c r="GT126" s="2"/>
      <c r="GU126" s="2"/>
      <c r="GV126" s="2"/>
      <c r="GW126" s="2"/>
      <c r="GX126" s="2"/>
      <c r="GY126" s="2"/>
      <c r="GZ126" s="2"/>
    </row>
    <row r="127" spans="1:208" s="16" customFormat="1" ht="31.5">
      <c r="A127" s="335"/>
      <c r="B127" s="335"/>
      <c r="C127" s="335"/>
      <c r="D127" s="622"/>
      <c r="E127" s="314"/>
      <c r="F127" s="6">
        <v>423300</v>
      </c>
      <c r="G127" s="7" t="s">
        <v>308</v>
      </c>
      <c r="H127" s="500">
        <v>150000</v>
      </c>
      <c r="I127" s="500">
        <v>57650</v>
      </c>
      <c r="J127" s="876">
        <f t="shared" si="2"/>
        <v>38.43333333333334</v>
      </c>
      <c r="K127" s="833">
        <f t="shared" si="3"/>
        <v>92350</v>
      </c>
      <c r="L127" s="924"/>
      <c r="M127" s="924"/>
      <c r="N127" s="924"/>
      <c r="O127" s="924"/>
      <c r="P127" s="924"/>
      <c r="Q127" s="924"/>
      <c r="R127" s="924"/>
      <c r="S127" s="924"/>
      <c r="T127" s="924"/>
      <c r="DI127" s="2"/>
      <c r="DJ127" s="2"/>
      <c r="GR127" s="2"/>
      <c r="GS127" s="2"/>
      <c r="GT127" s="2"/>
      <c r="GU127" s="2"/>
      <c r="GV127" s="2"/>
      <c r="GW127" s="2"/>
      <c r="GX127" s="2"/>
      <c r="GY127" s="2"/>
      <c r="GZ127" s="2"/>
    </row>
    <row r="128" spans="1:208" s="16" customFormat="1" ht="15.75">
      <c r="A128" s="335"/>
      <c r="B128" s="335"/>
      <c r="C128" s="335"/>
      <c r="D128" s="622"/>
      <c r="E128" s="312"/>
      <c r="F128" s="6">
        <v>423400</v>
      </c>
      <c r="G128" s="7" t="s">
        <v>313</v>
      </c>
      <c r="H128" s="480">
        <v>1300000</v>
      </c>
      <c r="I128" s="480">
        <v>487432</v>
      </c>
      <c r="J128" s="876">
        <f t="shared" si="2"/>
        <v>37.49476923076923</v>
      </c>
      <c r="K128" s="833">
        <f t="shared" si="3"/>
        <v>812568</v>
      </c>
      <c r="L128" s="924"/>
      <c r="M128" s="924"/>
      <c r="N128" s="924"/>
      <c r="O128" s="924"/>
      <c r="P128" s="924"/>
      <c r="Q128" s="924"/>
      <c r="R128" s="924"/>
      <c r="S128" s="924"/>
      <c r="T128" s="924"/>
      <c r="DI128" s="2"/>
      <c r="DJ128" s="2"/>
      <c r="GR128" s="2"/>
      <c r="GS128" s="2"/>
      <c r="GT128" s="2"/>
      <c r="GU128" s="2"/>
      <c r="GV128" s="2"/>
      <c r="GW128" s="2"/>
      <c r="GX128" s="2"/>
      <c r="GY128" s="2"/>
      <c r="GZ128" s="2"/>
    </row>
    <row r="129" spans="1:208" s="16" customFormat="1" ht="15.75">
      <c r="A129" s="335"/>
      <c r="B129" s="335"/>
      <c r="C129" s="335"/>
      <c r="D129" s="622"/>
      <c r="E129" s="312"/>
      <c r="F129" s="6">
        <v>423500</v>
      </c>
      <c r="G129" s="7" t="s">
        <v>364</v>
      </c>
      <c r="H129" s="500">
        <v>755000</v>
      </c>
      <c r="I129" s="500">
        <v>389662.7</v>
      </c>
      <c r="J129" s="876">
        <f t="shared" si="2"/>
        <v>51.6109536423841</v>
      </c>
      <c r="K129" s="833">
        <f t="shared" si="3"/>
        <v>365337.3</v>
      </c>
      <c r="L129" s="924"/>
      <c r="M129" s="924"/>
      <c r="N129" s="924"/>
      <c r="O129" s="924"/>
      <c r="P129" s="924"/>
      <c r="Q129" s="924"/>
      <c r="R129" s="924"/>
      <c r="S129" s="924"/>
      <c r="T129" s="924"/>
      <c r="DI129" s="2"/>
      <c r="DJ129" s="2"/>
      <c r="GR129" s="2"/>
      <c r="GS129" s="2"/>
      <c r="GT129" s="2"/>
      <c r="GU129" s="2"/>
      <c r="GV129" s="2"/>
      <c r="GW129" s="2"/>
      <c r="GX129" s="2"/>
      <c r="GY129" s="2"/>
      <c r="GZ129" s="2"/>
    </row>
    <row r="130" spans="1:208" s="16" customFormat="1" ht="16.5" thickBot="1">
      <c r="A130" s="335"/>
      <c r="B130" s="335"/>
      <c r="C130" s="335"/>
      <c r="D130" s="622"/>
      <c r="E130" s="308"/>
      <c r="F130" s="20">
        <v>423910</v>
      </c>
      <c r="G130" s="19" t="s">
        <v>309</v>
      </c>
      <c r="H130" s="481">
        <v>1000000</v>
      </c>
      <c r="I130" s="481">
        <v>240382.53</v>
      </c>
      <c r="J130" s="872">
        <f t="shared" si="2"/>
        <v>24.038253</v>
      </c>
      <c r="K130" s="832">
        <f t="shared" si="3"/>
        <v>759617.47</v>
      </c>
      <c r="L130" s="925"/>
      <c r="M130" s="925"/>
      <c r="N130" s="925"/>
      <c r="O130" s="925"/>
      <c r="P130" s="925"/>
      <c r="Q130" s="925"/>
      <c r="R130" s="925"/>
      <c r="S130" s="925"/>
      <c r="T130" s="925"/>
      <c r="U130" s="300"/>
      <c r="DI130" s="2"/>
      <c r="DJ130" s="2"/>
      <c r="GR130" s="2"/>
      <c r="GS130" s="2"/>
      <c r="GT130" s="2"/>
      <c r="GU130" s="2"/>
      <c r="GV130" s="2"/>
      <c r="GW130" s="2"/>
      <c r="GX130" s="2"/>
      <c r="GY130" s="2"/>
      <c r="GZ130" s="2"/>
    </row>
    <row r="131" spans="1:208" s="16" customFormat="1" ht="16.5" thickTop="1">
      <c r="A131" s="338"/>
      <c r="B131" s="338"/>
      <c r="C131" s="338"/>
      <c r="D131" s="625"/>
      <c r="E131" s="118">
        <v>35</v>
      </c>
      <c r="F131" s="37">
        <v>424</v>
      </c>
      <c r="G131" s="36" t="s">
        <v>225</v>
      </c>
      <c r="H131" s="482">
        <f>H132+H133+H134+H135</f>
        <v>5750000</v>
      </c>
      <c r="I131" s="482">
        <f>I132+I133+I134+I135</f>
        <v>792742.53</v>
      </c>
      <c r="J131" s="878">
        <f t="shared" si="2"/>
        <v>13.786826608695652</v>
      </c>
      <c r="K131" s="826">
        <f t="shared" si="3"/>
        <v>4957257.47</v>
      </c>
      <c r="L131" s="921"/>
      <c r="M131" s="921"/>
      <c r="N131" s="921"/>
      <c r="O131" s="921"/>
      <c r="P131" s="921"/>
      <c r="Q131" s="921"/>
      <c r="R131" s="921"/>
      <c r="S131" s="921"/>
      <c r="T131" s="921"/>
      <c r="DI131" s="2"/>
      <c r="DJ131" s="2"/>
      <c r="GR131" s="2"/>
      <c r="GS131" s="2"/>
      <c r="GT131" s="2"/>
      <c r="GU131" s="2"/>
      <c r="GV131" s="2"/>
      <c r="GW131" s="2"/>
      <c r="GX131" s="2"/>
      <c r="GY131" s="2"/>
      <c r="GZ131" s="2"/>
    </row>
    <row r="132" spans="1:208" s="16" customFormat="1" ht="31.5">
      <c r="A132" s="335"/>
      <c r="B132" s="335"/>
      <c r="C132" s="335"/>
      <c r="D132" s="622"/>
      <c r="E132" s="312"/>
      <c r="F132" s="6">
        <v>424300</v>
      </c>
      <c r="G132" s="7" t="s">
        <v>631</v>
      </c>
      <c r="H132" s="500">
        <v>600000</v>
      </c>
      <c r="I132" s="500">
        <v>234313.27</v>
      </c>
      <c r="J132" s="876">
        <f t="shared" si="2"/>
        <v>39.052211666666665</v>
      </c>
      <c r="K132" s="833">
        <f t="shared" si="3"/>
        <v>365686.73</v>
      </c>
      <c r="L132" s="924"/>
      <c r="M132" s="924"/>
      <c r="N132" s="924"/>
      <c r="O132" s="924"/>
      <c r="P132" s="924"/>
      <c r="Q132" s="924"/>
      <c r="R132" s="924"/>
      <c r="S132" s="924"/>
      <c r="T132" s="924"/>
      <c r="DI132" s="2"/>
      <c r="DJ132" s="2"/>
      <c r="GR132" s="2"/>
      <c r="GS132" s="2"/>
      <c r="GT132" s="2"/>
      <c r="GU132" s="2"/>
      <c r="GV132" s="2"/>
      <c r="GW132" s="2"/>
      <c r="GX132" s="2"/>
      <c r="GY132" s="2"/>
      <c r="GZ132" s="2"/>
    </row>
    <row r="133" spans="1:208" s="16" customFormat="1" ht="31.5">
      <c r="A133" s="335"/>
      <c r="B133" s="335"/>
      <c r="C133" s="335"/>
      <c r="D133" s="622"/>
      <c r="E133" s="308"/>
      <c r="F133" s="20">
        <v>424600</v>
      </c>
      <c r="G133" s="19" t="s">
        <v>539</v>
      </c>
      <c r="H133" s="481">
        <v>150000</v>
      </c>
      <c r="I133" s="481">
        <v>27900</v>
      </c>
      <c r="J133" s="876">
        <f t="shared" si="2"/>
        <v>18.6</v>
      </c>
      <c r="K133" s="833">
        <f t="shared" si="3"/>
        <v>122100</v>
      </c>
      <c r="L133" s="924"/>
      <c r="M133" s="924"/>
      <c r="N133" s="924"/>
      <c r="O133" s="924"/>
      <c r="P133" s="924"/>
      <c r="Q133" s="924"/>
      <c r="R133" s="924"/>
      <c r="S133" s="924"/>
      <c r="T133" s="924"/>
      <c r="DI133" s="2"/>
      <c r="DJ133" s="2"/>
      <c r="GR133" s="2"/>
      <c r="GS133" s="2"/>
      <c r="GT133" s="2"/>
      <c r="GU133" s="2"/>
      <c r="GV133" s="2"/>
      <c r="GW133" s="2"/>
      <c r="GX133" s="2"/>
      <c r="GY133" s="2"/>
      <c r="GZ133" s="2"/>
    </row>
    <row r="134" spans="1:208" s="16" customFormat="1" ht="31.5">
      <c r="A134" s="335"/>
      <c r="B134" s="335"/>
      <c r="C134" s="335"/>
      <c r="D134" s="622"/>
      <c r="E134" s="308"/>
      <c r="F134" s="199">
        <v>424900</v>
      </c>
      <c r="G134" s="19" t="s">
        <v>692</v>
      </c>
      <c r="H134" s="853">
        <v>1000000</v>
      </c>
      <c r="I134" s="853">
        <v>14400</v>
      </c>
      <c r="J134" s="876">
        <f t="shared" si="2"/>
        <v>1.44</v>
      </c>
      <c r="K134" s="833">
        <f t="shared" si="3"/>
        <v>985600</v>
      </c>
      <c r="L134" s="926"/>
      <c r="M134" s="926"/>
      <c r="N134" s="926"/>
      <c r="O134" s="926"/>
      <c r="P134" s="926"/>
      <c r="Q134" s="926"/>
      <c r="R134" s="926"/>
      <c r="S134" s="926"/>
      <c r="T134" s="926"/>
      <c r="DI134" s="2"/>
      <c r="DJ134" s="2"/>
      <c r="GR134" s="2"/>
      <c r="GS134" s="2"/>
      <c r="GT134" s="2"/>
      <c r="GU134" s="2"/>
      <c r="GV134" s="2"/>
      <c r="GW134" s="2"/>
      <c r="GX134" s="2"/>
      <c r="GY134" s="2"/>
      <c r="GZ134" s="2"/>
    </row>
    <row r="135" spans="1:208" s="16" customFormat="1" ht="32.25" thickBot="1">
      <c r="A135" s="345"/>
      <c r="B135" s="345"/>
      <c r="C135" s="345"/>
      <c r="D135" s="638"/>
      <c r="E135" s="308"/>
      <c r="F135" s="260" t="s">
        <v>61</v>
      </c>
      <c r="G135" s="19" t="s">
        <v>62</v>
      </c>
      <c r="H135" s="481">
        <v>4000000</v>
      </c>
      <c r="I135" s="481">
        <v>516129.26</v>
      </c>
      <c r="J135" s="872">
        <f t="shared" si="2"/>
        <v>12.9032315</v>
      </c>
      <c r="K135" s="832">
        <f t="shared" si="3"/>
        <v>3483870.74</v>
      </c>
      <c r="L135" s="924"/>
      <c r="M135" s="924"/>
      <c r="N135" s="924"/>
      <c r="O135" s="924"/>
      <c r="P135" s="924"/>
      <c r="Q135" s="924"/>
      <c r="R135" s="924"/>
      <c r="S135" s="924"/>
      <c r="T135" s="924"/>
      <c r="DI135" s="2"/>
      <c r="DJ135" s="2"/>
      <c r="GR135" s="2"/>
      <c r="GS135" s="2"/>
      <c r="GT135" s="2"/>
      <c r="GU135" s="2"/>
      <c r="GV135" s="2"/>
      <c r="GW135" s="2"/>
      <c r="GX135" s="2"/>
      <c r="GY135" s="2"/>
      <c r="GZ135" s="2"/>
    </row>
    <row r="136" spans="1:208" s="16" customFormat="1" ht="16.5" thickTop="1">
      <c r="A136" s="338"/>
      <c r="B136" s="338"/>
      <c r="C136" s="338"/>
      <c r="D136" s="625"/>
      <c r="E136" s="118">
        <v>36</v>
      </c>
      <c r="F136" s="37">
        <v>425</v>
      </c>
      <c r="G136" s="36" t="s">
        <v>226</v>
      </c>
      <c r="H136" s="482">
        <f>H138+H137</f>
        <v>2400000</v>
      </c>
      <c r="I136" s="482">
        <f>I138+I137</f>
        <v>1469571.1</v>
      </c>
      <c r="J136" s="878">
        <f t="shared" si="2"/>
        <v>61.232129166666674</v>
      </c>
      <c r="K136" s="826">
        <f t="shared" si="3"/>
        <v>930428.8999999999</v>
      </c>
      <c r="L136" s="921"/>
      <c r="M136" s="921"/>
      <c r="N136" s="921"/>
      <c r="O136" s="921"/>
      <c r="P136" s="921"/>
      <c r="Q136" s="921"/>
      <c r="R136" s="921"/>
      <c r="S136" s="921"/>
      <c r="T136" s="921"/>
      <c r="DI136" s="2"/>
      <c r="DJ136" s="2"/>
      <c r="GR136" s="2"/>
      <c r="GS136" s="2"/>
      <c r="GT136" s="2"/>
      <c r="GU136" s="2"/>
      <c r="GV136" s="2"/>
      <c r="GW136" s="2"/>
      <c r="GX136" s="2"/>
      <c r="GY136" s="2"/>
      <c r="GZ136" s="2"/>
    </row>
    <row r="137" spans="1:208" s="16" customFormat="1" ht="15.75">
      <c r="A137" s="335"/>
      <c r="B137" s="335"/>
      <c r="C137" s="335"/>
      <c r="D137" s="622"/>
      <c r="E137" s="312"/>
      <c r="F137" s="6">
        <v>425100</v>
      </c>
      <c r="G137" s="7" t="s">
        <v>277</v>
      </c>
      <c r="H137" s="480">
        <v>2000000</v>
      </c>
      <c r="I137" s="480">
        <v>1268760.6</v>
      </c>
      <c r="J137" s="876">
        <f t="shared" si="2"/>
        <v>63.43803</v>
      </c>
      <c r="K137" s="833">
        <f t="shared" si="3"/>
        <v>731239.3999999999</v>
      </c>
      <c r="L137" s="924"/>
      <c r="M137" s="924"/>
      <c r="N137" s="924"/>
      <c r="O137" s="924"/>
      <c r="P137" s="924"/>
      <c r="Q137" s="924"/>
      <c r="R137" s="924"/>
      <c r="S137" s="924"/>
      <c r="T137" s="924"/>
      <c r="DI137" s="2"/>
      <c r="DJ137" s="2"/>
      <c r="GR137" s="2"/>
      <c r="GS137" s="2"/>
      <c r="GT137" s="2"/>
      <c r="GU137" s="2"/>
      <c r="GV137" s="2"/>
      <c r="GW137" s="2"/>
      <c r="GX137" s="2"/>
      <c r="GY137" s="2"/>
      <c r="GZ137" s="2"/>
    </row>
    <row r="138" spans="1:208" s="16" customFormat="1" ht="16.5" thickBot="1">
      <c r="A138" s="335"/>
      <c r="B138" s="335"/>
      <c r="C138" s="335"/>
      <c r="D138" s="622"/>
      <c r="E138" s="312"/>
      <c r="F138" s="6">
        <v>425200</v>
      </c>
      <c r="G138" s="7" t="s">
        <v>540</v>
      </c>
      <c r="H138" s="480">
        <v>400000</v>
      </c>
      <c r="I138" s="480">
        <v>200810.5</v>
      </c>
      <c r="J138" s="872">
        <f t="shared" si="2"/>
        <v>50.202625</v>
      </c>
      <c r="K138" s="832">
        <f t="shared" si="3"/>
        <v>199189.5</v>
      </c>
      <c r="L138" s="924"/>
      <c r="M138" s="924"/>
      <c r="N138" s="924"/>
      <c r="O138" s="924"/>
      <c r="P138" s="924"/>
      <c r="Q138" s="924"/>
      <c r="R138" s="924"/>
      <c r="S138" s="924"/>
      <c r="T138" s="924"/>
      <c r="DI138" s="2"/>
      <c r="DJ138" s="2"/>
      <c r="GR138" s="2"/>
      <c r="GS138" s="2"/>
      <c r="GT138" s="2"/>
      <c r="GU138" s="2"/>
      <c r="GV138" s="2"/>
      <c r="GW138" s="2"/>
      <c r="GX138" s="2"/>
      <c r="GY138" s="2"/>
      <c r="GZ138" s="2"/>
    </row>
    <row r="139" spans="1:208" s="16" customFormat="1" ht="16.5" thickTop="1">
      <c r="A139" s="338"/>
      <c r="B139" s="338"/>
      <c r="C139" s="338"/>
      <c r="D139" s="625"/>
      <c r="E139" s="331">
        <v>37</v>
      </c>
      <c r="F139" s="37">
        <v>426</v>
      </c>
      <c r="G139" s="36" t="s">
        <v>227</v>
      </c>
      <c r="H139" s="482">
        <f>H140+H141+H142+H143+H144</f>
        <v>2000000</v>
      </c>
      <c r="I139" s="482">
        <f>I140+I141+I142+I143+I144</f>
        <v>755075.88</v>
      </c>
      <c r="J139" s="878">
        <f t="shared" si="2"/>
        <v>37.753794</v>
      </c>
      <c r="K139" s="826">
        <f t="shared" si="3"/>
        <v>1244924.12</v>
      </c>
      <c r="L139" s="921"/>
      <c r="M139" s="921"/>
      <c r="N139" s="921"/>
      <c r="O139" s="921"/>
      <c r="P139" s="921"/>
      <c r="Q139" s="921"/>
      <c r="R139" s="921"/>
      <c r="S139" s="921"/>
      <c r="T139" s="921"/>
      <c r="DI139" s="2"/>
      <c r="DJ139" s="2"/>
      <c r="GR139" s="2"/>
      <c r="GS139" s="2"/>
      <c r="GT139" s="2"/>
      <c r="GU139" s="2"/>
      <c r="GV139" s="2"/>
      <c r="GW139" s="2"/>
      <c r="GX139" s="2"/>
      <c r="GY139" s="2"/>
      <c r="GZ139" s="2"/>
    </row>
    <row r="140" spans="1:208" s="16" customFormat="1" ht="15.75">
      <c r="A140" s="335"/>
      <c r="B140" s="335"/>
      <c r="C140" s="335"/>
      <c r="D140" s="622"/>
      <c r="E140" s="312"/>
      <c r="F140" s="6">
        <v>426100</v>
      </c>
      <c r="G140" s="7" t="s">
        <v>202</v>
      </c>
      <c r="H140" s="480">
        <v>700000</v>
      </c>
      <c r="I140" s="480">
        <v>431287.52</v>
      </c>
      <c r="J140" s="876">
        <f t="shared" si="2"/>
        <v>61.61250285714286</v>
      </c>
      <c r="K140" s="833">
        <f t="shared" si="3"/>
        <v>268712.48</v>
      </c>
      <c r="L140" s="924"/>
      <c r="M140" s="924"/>
      <c r="N140" s="924"/>
      <c r="O140" s="924"/>
      <c r="P140" s="924"/>
      <c r="Q140" s="924"/>
      <c r="R140" s="924"/>
      <c r="S140" s="924"/>
      <c r="T140" s="924"/>
      <c r="DI140" s="2"/>
      <c r="DJ140" s="2"/>
      <c r="GR140" s="2"/>
      <c r="GS140" s="2"/>
      <c r="GT140" s="2"/>
      <c r="GU140" s="2"/>
      <c r="GV140" s="2"/>
      <c r="GW140" s="2"/>
      <c r="GX140" s="2"/>
      <c r="GY140" s="2"/>
      <c r="GZ140" s="2"/>
    </row>
    <row r="141" spans="1:208" s="16" customFormat="1" ht="31.5">
      <c r="A141" s="335"/>
      <c r="B141" s="335"/>
      <c r="C141" s="335"/>
      <c r="D141" s="622"/>
      <c r="E141" s="312"/>
      <c r="F141" s="6">
        <v>426300</v>
      </c>
      <c r="G141" s="7" t="s">
        <v>541</v>
      </c>
      <c r="H141" s="480">
        <v>400000</v>
      </c>
      <c r="I141" s="480">
        <v>60905.49</v>
      </c>
      <c r="J141" s="876">
        <f t="shared" si="2"/>
        <v>15.226372499999998</v>
      </c>
      <c r="K141" s="833">
        <f t="shared" si="3"/>
        <v>339094.51</v>
      </c>
      <c r="L141" s="924"/>
      <c r="M141" s="924"/>
      <c r="N141" s="924"/>
      <c r="O141" s="924"/>
      <c r="P141" s="924"/>
      <c r="Q141" s="924"/>
      <c r="R141" s="924"/>
      <c r="S141" s="924"/>
      <c r="T141" s="924"/>
      <c r="DI141" s="2"/>
      <c r="DJ141" s="2"/>
      <c r="GR141" s="2"/>
      <c r="GS141" s="2"/>
      <c r="GT141" s="2"/>
      <c r="GU141" s="2"/>
      <c r="GV141" s="2"/>
      <c r="GW141" s="2"/>
      <c r="GX141" s="2"/>
      <c r="GY141" s="2"/>
      <c r="GZ141" s="2"/>
    </row>
    <row r="142" spans="1:208" s="16" customFormat="1" ht="15" customHeight="1">
      <c r="A142" s="349"/>
      <c r="B142" s="349"/>
      <c r="C142" s="349"/>
      <c r="D142" s="640"/>
      <c r="E142" s="312"/>
      <c r="F142" s="6">
        <v>426400</v>
      </c>
      <c r="G142" s="7" t="s">
        <v>533</v>
      </c>
      <c r="H142" s="480">
        <v>500000</v>
      </c>
      <c r="I142" s="480">
        <v>150000</v>
      </c>
      <c r="J142" s="876">
        <f t="shared" si="2"/>
        <v>30</v>
      </c>
      <c r="K142" s="833">
        <f t="shared" si="3"/>
        <v>350000</v>
      </c>
      <c r="L142" s="924"/>
      <c r="M142" s="924"/>
      <c r="N142" s="924"/>
      <c r="O142" s="924"/>
      <c r="P142" s="924"/>
      <c r="Q142" s="924"/>
      <c r="R142" s="924"/>
      <c r="S142" s="924"/>
      <c r="T142" s="924"/>
      <c r="DI142" s="2"/>
      <c r="DJ142" s="2"/>
      <c r="GR142" s="2"/>
      <c r="GS142" s="2"/>
      <c r="GT142" s="2"/>
      <c r="GU142" s="2"/>
      <c r="GV142" s="2"/>
      <c r="GW142" s="2"/>
      <c r="GX142" s="2"/>
      <c r="GY142" s="2"/>
      <c r="GZ142" s="2"/>
    </row>
    <row r="143" spans="1:208" s="16" customFormat="1" ht="27" customHeight="1">
      <c r="A143" s="335"/>
      <c r="B143" s="335"/>
      <c r="C143" s="335"/>
      <c r="D143" s="622"/>
      <c r="E143" s="314"/>
      <c r="F143" s="25">
        <v>426800</v>
      </c>
      <c r="G143" s="24" t="s">
        <v>534</v>
      </c>
      <c r="H143" s="503">
        <v>100000</v>
      </c>
      <c r="I143" s="503">
        <v>100862.87</v>
      </c>
      <c r="J143" s="874">
        <f t="shared" si="2"/>
        <v>100.86287</v>
      </c>
      <c r="K143" s="834">
        <f t="shared" si="3"/>
        <v>-862.8699999999953</v>
      </c>
      <c r="L143" s="924"/>
      <c r="M143" s="924"/>
      <c r="N143" s="924"/>
      <c r="O143" s="924"/>
      <c r="P143" s="924"/>
      <c r="Q143" s="924"/>
      <c r="R143" s="924"/>
      <c r="S143" s="924"/>
      <c r="T143" s="924"/>
      <c r="DI143" s="2"/>
      <c r="DJ143" s="2"/>
      <c r="GR143" s="2"/>
      <c r="GS143" s="2"/>
      <c r="GT143" s="2"/>
      <c r="GU143" s="2"/>
      <c r="GV143" s="2"/>
      <c r="GW143" s="2"/>
      <c r="GX143" s="2"/>
      <c r="GY143" s="2"/>
      <c r="GZ143" s="2"/>
    </row>
    <row r="144" spans="1:208" s="16" customFormat="1" ht="19.5" customHeight="1" thickBot="1">
      <c r="A144" s="335"/>
      <c r="B144" s="335"/>
      <c r="C144" s="335"/>
      <c r="D144" s="622"/>
      <c r="E144" s="309"/>
      <c r="F144" s="22">
        <v>426900</v>
      </c>
      <c r="G144" s="21" t="s">
        <v>360</v>
      </c>
      <c r="H144" s="481">
        <v>300000</v>
      </c>
      <c r="I144" s="481">
        <v>12020</v>
      </c>
      <c r="J144" s="872">
        <f t="shared" si="2"/>
        <v>4.006666666666667</v>
      </c>
      <c r="K144" s="832">
        <f t="shared" si="3"/>
        <v>287980</v>
      </c>
      <c r="L144" s="924"/>
      <c r="M144" s="924"/>
      <c r="N144" s="924"/>
      <c r="O144" s="924"/>
      <c r="P144" s="924"/>
      <c r="Q144" s="924"/>
      <c r="R144" s="924"/>
      <c r="S144" s="924"/>
      <c r="T144" s="924"/>
      <c r="DI144" s="2"/>
      <c r="DJ144" s="2"/>
      <c r="GR144" s="2"/>
      <c r="GS144" s="2"/>
      <c r="GT144" s="2"/>
      <c r="GU144" s="2"/>
      <c r="GV144" s="2"/>
      <c r="GW144" s="2"/>
      <c r="GX144" s="2"/>
      <c r="GY144" s="2"/>
      <c r="GZ144" s="2"/>
    </row>
    <row r="145" spans="1:208" s="16" customFormat="1" ht="19.5" customHeight="1" thickTop="1">
      <c r="A145" s="335"/>
      <c r="B145" s="335"/>
      <c r="C145" s="335"/>
      <c r="D145" s="622"/>
      <c r="E145" s="332">
        <v>38</v>
      </c>
      <c r="F145" s="37">
        <v>441</v>
      </c>
      <c r="G145" s="36" t="s">
        <v>322</v>
      </c>
      <c r="H145" s="482">
        <f>H146</f>
        <v>0</v>
      </c>
      <c r="I145" s="482">
        <f>I146</f>
        <v>0</v>
      </c>
      <c r="J145" s="878"/>
      <c r="K145" s="826">
        <f aca="true" t="shared" si="4" ref="K145:K208">H145-I145</f>
        <v>0</v>
      </c>
      <c r="L145" s="918"/>
      <c r="M145" s="918"/>
      <c r="N145" s="918"/>
      <c r="O145" s="918"/>
      <c r="P145" s="918"/>
      <c r="Q145" s="918"/>
      <c r="R145" s="918"/>
      <c r="S145" s="918"/>
      <c r="T145" s="918"/>
      <c r="DI145" s="2"/>
      <c r="DJ145" s="2"/>
      <c r="GR145" s="2"/>
      <c r="GS145" s="2"/>
      <c r="GT145" s="2"/>
      <c r="GU145" s="2"/>
      <c r="GV145" s="2"/>
      <c r="GW145" s="2"/>
      <c r="GX145" s="2"/>
      <c r="GY145" s="2"/>
      <c r="GZ145" s="2"/>
    </row>
    <row r="146" spans="1:208" s="16" customFormat="1" ht="30.75" customHeight="1" thickBot="1">
      <c r="A146" s="335"/>
      <c r="B146" s="335"/>
      <c r="C146" s="335"/>
      <c r="D146" s="622"/>
      <c r="E146" s="309"/>
      <c r="F146" s="22">
        <v>441410</v>
      </c>
      <c r="G146" s="21" t="s">
        <v>335</v>
      </c>
      <c r="H146" s="486">
        <v>0</v>
      </c>
      <c r="I146" s="486">
        <v>0</v>
      </c>
      <c r="J146" s="875"/>
      <c r="K146" s="828">
        <f t="shared" si="4"/>
        <v>0</v>
      </c>
      <c r="L146" s="919"/>
      <c r="M146" s="919"/>
      <c r="N146" s="919"/>
      <c r="O146" s="919"/>
      <c r="P146" s="919"/>
      <c r="Q146" s="919"/>
      <c r="R146" s="919"/>
      <c r="S146" s="919"/>
      <c r="T146" s="919"/>
      <c r="DI146" s="2"/>
      <c r="DJ146" s="2"/>
      <c r="GR146" s="2"/>
      <c r="GS146" s="2"/>
      <c r="GT146" s="2"/>
      <c r="GU146" s="2"/>
      <c r="GV146" s="2"/>
      <c r="GW146" s="2"/>
      <c r="GX146" s="2"/>
      <c r="GY146" s="2"/>
      <c r="GZ146" s="2"/>
    </row>
    <row r="147" spans="1:208" s="16" customFormat="1" ht="16.5" thickTop="1">
      <c r="A147" s="348"/>
      <c r="B147" s="348"/>
      <c r="C147" s="348"/>
      <c r="D147" s="638"/>
      <c r="E147" s="692">
        <v>39</v>
      </c>
      <c r="F147" s="37">
        <v>482</v>
      </c>
      <c r="G147" s="123" t="s">
        <v>342</v>
      </c>
      <c r="H147" s="482">
        <f>H148+H149</f>
        <v>680000</v>
      </c>
      <c r="I147" s="482">
        <v>150249.2</v>
      </c>
      <c r="J147" s="878">
        <f aca="true" t="shared" si="5" ref="J147:J204">I147/H147*100</f>
        <v>22.095470588235298</v>
      </c>
      <c r="K147" s="826">
        <f t="shared" si="4"/>
        <v>529750.8</v>
      </c>
      <c r="L147" s="927"/>
      <c r="M147" s="921"/>
      <c r="N147" s="921"/>
      <c r="O147" s="921"/>
      <c r="P147" s="921"/>
      <c r="Q147" s="921"/>
      <c r="R147" s="921"/>
      <c r="S147" s="927"/>
      <c r="T147" s="927"/>
      <c r="U147" s="300"/>
      <c r="DI147" s="2"/>
      <c r="DJ147" s="2"/>
      <c r="GR147" s="2"/>
      <c r="GS147" s="2"/>
      <c r="GT147" s="2"/>
      <c r="GU147" s="2"/>
      <c r="GV147" s="2"/>
      <c r="GW147" s="2"/>
      <c r="GX147" s="2"/>
      <c r="GY147" s="2"/>
      <c r="GZ147" s="2"/>
    </row>
    <row r="148" spans="1:208" s="16" customFormat="1" ht="15.75">
      <c r="A148" s="335"/>
      <c r="B148" s="335"/>
      <c r="C148" s="335"/>
      <c r="D148" s="622"/>
      <c r="E148" s="309"/>
      <c r="F148" s="22">
        <v>482100</v>
      </c>
      <c r="G148" s="21" t="s">
        <v>321</v>
      </c>
      <c r="H148" s="486">
        <v>480000</v>
      </c>
      <c r="I148" s="486"/>
      <c r="J148" s="876">
        <f t="shared" si="5"/>
        <v>0</v>
      </c>
      <c r="K148" s="833">
        <f t="shared" si="4"/>
        <v>480000</v>
      </c>
      <c r="L148" s="924"/>
      <c r="M148" s="924"/>
      <c r="N148" s="924"/>
      <c r="O148" s="924"/>
      <c r="P148" s="924"/>
      <c r="Q148" s="924"/>
      <c r="R148" s="924"/>
      <c r="S148" s="924"/>
      <c r="T148" s="924"/>
      <c r="DI148" s="2"/>
      <c r="DJ148" s="2"/>
      <c r="GR148" s="2"/>
      <c r="GS148" s="2"/>
      <c r="GT148" s="2"/>
      <c r="GU148" s="2"/>
      <c r="GV148" s="2"/>
      <c r="GW148" s="2"/>
      <c r="GX148" s="2"/>
      <c r="GY148" s="2"/>
      <c r="GZ148" s="2"/>
    </row>
    <row r="149" spans="1:208" s="16" customFormat="1" ht="16.5" thickBot="1">
      <c r="A149" s="348"/>
      <c r="B149" s="348"/>
      <c r="C149" s="348"/>
      <c r="D149" s="638"/>
      <c r="E149" s="310"/>
      <c r="F149" s="34">
        <v>482200</v>
      </c>
      <c r="G149" s="35" t="s">
        <v>367</v>
      </c>
      <c r="H149" s="483">
        <v>200000</v>
      </c>
      <c r="I149" s="483"/>
      <c r="J149" s="872">
        <f t="shared" si="5"/>
        <v>0</v>
      </c>
      <c r="K149" s="832">
        <f t="shared" si="4"/>
        <v>200000</v>
      </c>
      <c r="L149" s="924"/>
      <c r="M149" s="924"/>
      <c r="N149" s="924"/>
      <c r="O149" s="924"/>
      <c r="P149" s="924"/>
      <c r="Q149" s="924"/>
      <c r="R149" s="924"/>
      <c r="S149" s="924"/>
      <c r="T149" s="924"/>
      <c r="DI149" s="2"/>
      <c r="DJ149" s="2"/>
      <c r="GR149" s="2"/>
      <c r="GS149" s="2"/>
      <c r="GT149" s="2"/>
      <c r="GU149" s="2"/>
      <c r="GV149" s="2"/>
      <c r="GW149" s="2"/>
      <c r="GX149" s="2"/>
      <c r="GY149" s="2"/>
      <c r="GZ149" s="2"/>
    </row>
    <row r="150" spans="1:208" s="16" customFormat="1" ht="32.25" thickTop="1">
      <c r="A150" s="338"/>
      <c r="B150" s="338"/>
      <c r="C150" s="338"/>
      <c r="D150" s="625"/>
      <c r="E150" s="311">
        <v>40</v>
      </c>
      <c r="F150" s="37">
        <v>483</v>
      </c>
      <c r="G150" s="36" t="s">
        <v>350</v>
      </c>
      <c r="H150" s="482">
        <f>H151</f>
        <v>200000</v>
      </c>
      <c r="I150" s="482"/>
      <c r="J150" s="878">
        <f t="shared" si="5"/>
        <v>0</v>
      </c>
      <c r="K150" s="826">
        <f t="shared" si="4"/>
        <v>200000</v>
      </c>
      <c r="L150" s="921"/>
      <c r="M150" s="921"/>
      <c r="N150" s="921"/>
      <c r="O150" s="921"/>
      <c r="P150" s="921"/>
      <c r="Q150" s="921"/>
      <c r="R150" s="921"/>
      <c r="S150" s="921"/>
      <c r="T150" s="921"/>
      <c r="DI150" s="2"/>
      <c r="DJ150" s="2"/>
      <c r="GR150" s="2"/>
      <c r="GS150" s="2"/>
      <c r="GT150" s="2"/>
      <c r="GU150" s="2"/>
      <c r="GV150" s="2"/>
      <c r="GW150" s="2"/>
      <c r="GX150" s="2"/>
      <c r="GY150" s="2"/>
      <c r="GZ150" s="2"/>
    </row>
    <row r="151" spans="1:208" s="16" customFormat="1" ht="16.5" thickBot="1">
      <c r="A151" s="335"/>
      <c r="B151" s="335"/>
      <c r="C151" s="335"/>
      <c r="D151" s="622"/>
      <c r="E151" s="308"/>
      <c r="F151" s="20">
        <v>483110</v>
      </c>
      <c r="G151" s="19" t="s">
        <v>334</v>
      </c>
      <c r="H151" s="481">
        <v>200000</v>
      </c>
      <c r="I151" s="481"/>
      <c r="J151" s="873">
        <f t="shared" si="5"/>
        <v>0</v>
      </c>
      <c r="K151" s="835">
        <f t="shared" si="4"/>
        <v>200000</v>
      </c>
      <c r="L151" s="924"/>
      <c r="M151" s="924"/>
      <c r="N151" s="924"/>
      <c r="O151" s="924"/>
      <c r="P151" s="924"/>
      <c r="Q151" s="924"/>
      <c r="R151" s="924"/>
      <c r="S151" s="924"/>
      <c r="T151" s="924"/>
      <c r="DI151" s="2"/>
      <c r="DJ151" s="2"/>
      <c r="GR151" s="2"/>
      <c r="GS151" s="2"/>
      <c r="GT151" s="2"/>
      <c r="GU151" s="2"/>
      <c r="GV151" s="2"/>
      <c r="GW151" s="2"/>
      <c r="GX151" s="2"/>
      <c r="GY151" s="2"/>
      <c r="GZ151" s="2"/>
    </row>
    <row r="152" spans="1:208" s="16" customFormat="1" ht="32.25" thickTop="1">
      <c r="A152" s="338"/>
      <c r="B152" s="338"/>
      <c r="C152" s="338"/>
      <c r="D152" s="625"/>
      <c r="E152" s="311">
        <v>41</v>
      </c>
      <c r="F152" s="124">
        <v>484</v>
      </c>
      <c r="G152" s="207" t="s">
        <v>45</v>
      </c>
      <c r="H152" s="499">
        <v>2200000</v>
      </c>
      <c r="I152" s="499">
        <f>I153</f>
        <v>1118708.2</v>
      </c>
      <c r="J152" s="871">
        <f t="shared" si="5"/>
        <v>50.85037272727273</v>
      </c>
      <c r="K152" s="830">
        <f t="shared" si="4"/>
        <v>1081291.8</v>
      </c>
      <c r="L152" s="924"/>
      <c r="M152" s="924"/>
      <c r="N152" s="924"/>
      <c r="O152" s="924"/>
      <c r="P152" s="924"/>
      <c r="Q152" s="924"/>
      <c r="R152" s="924"/>
      <c r="S152" s="924"/>
      <c r="T152" s="924"/>
      <c r="DI152" s="2"/>
      <c r="DJ152" s="2"/>
      <c r="GR152" s="2"/>
      <c r="GS152" s="2"/>
      <c r="GT152" s="2"/>
      <c r="GU152" s="2"/>
      <c r="GV152" s="2"/>
      <c r="GW152" s="2"/>
      <c r="GX152" s="2"/>
      <c r="GY152" s="2"/>
      <c r="GZ152" s="2"/>
    </row>
    <row r="153" spans="1:208" s="16" customFormat="1" ht="32.25" thickBot="1">
      <c r="A153" s="342"/>
      <c r="B153" s="342"/>
      <c r="C153" s="342"/>
      <c r="D153" s="622"/>
      <c r="E153" s="309"/>
      <c r="F153" s="22">
        <v>484110</v>
      </c>
      <c r="G153" s="35" t="s">
        <v>45</v>
      </c>
      <c r="H153" s="486">
        <v>2200000</v>
      </c>
      <c r="I153" s="486">
        <v>1118708.2</v>
      </c>
      <c r="J153" s="872">
        <f t="shared" si="5"/>
        <v>50.85037272727273</v>
      </c>
      <c r="K153" s="832">
        <f t="shared" si="4"/>
        <v>1081291.8</v>
      </c>
      <c r="L153" s="924"/>
      <c r="M153" s="924"/>
      <c r="N153" s="924"/>
      <c r="O153" s="924"/>
      <c r="P153" s="924"/>
      <c r="Q153" s="924"/>
      <c r="R153" s="924"/>
      <c r="S153" s="924"/>
      <c r="T153" s="924"/>
      <c r="DI153" s="2"/>
      <c r="DJ153" s="2"/>
      <c r="GR153" s="2"/>
      <c r="GS153" s="2"/>
      <c r="GT153" s="2"/>
      <c r="GU153" s="2"/>
      <c r="GV153" s="2"/>
      <c r="GW153" s="2"/>
      <c r="GX153" s="2"/>
      <c r="GY153" s="2"/>
      <c r="GZ153" s="2"/>
    </row>
    <row r="154" spans="1:208" s="16" customFormat="1" ht="16.5" thickTop="1">
      <c r="A154" s="338"/>
      <c r="B154" s="338"/>
      <c r="C154" s="338"/>
      <c r="D154" s="625"/>
      <c r="E154" s="118">
        <v>42</v>
      </c>
      <c r="F154" s="124">
        <v>499</v>
      </c>
      <c r="G154" s="36" t="s">
        <v>206</v>
      </c>
      <c r="H154" s="482">
        <f>H156+H155</f>
        <v>2310483</v>
      </c>
      <c r="I154" s="482">
        <f>I156+I155</f>
        <v>0</v>
      </c>
      <c r="J154" s="878">
        <f t="shared" si="5"/>
        <v>0</v>
      </c>
      <c r="K154" s="826">
        <f t="shared" si="4"/>
        <v>2310483</v>
      </c>
      <c r="L154" s="918"/>
      <c r="M154" s="918"/>
      <c r="N154" s="918"/>
      <c r="O154" s="918"/>
      <c r="P154" s="918"/>
      <c r="Q154" s="918"/>
      <c r="R154" s="918"/>
      <c r="S154" s="918"/>
      <c r="T154" s="918"/>
      <c r="DI154" s="2"/>
      <c r="DJ154" s="2"/>
      <c r="GR154" s="2"/>
      <c r="GS154" s="2"/>
      <c r="GT154" s="2"/>
      <c r="GU154" s="2"/>
      <c r="GV154" s="2"/>
      <c r="GW154" s="2"/>
      <c r="GX154" s="2"/>
      <c r="GY154" s="2"/>
      <c r="GZ154" s="2"/>
    </row>
    <row r="155" spans="1:208" s="16" customFormat="1" ht="15.75">
      <c r="A155" s="335"/>
      <c r="B155" s="335"/>
      <c r="C155" s="335"/>
      <c r="D155" s="622"/>
      <c r="E155" s="312"/>
      <c r="F155" s="50">
        <v>499110</v>
      </c>
      <c r="G155" s="7" t="s">
        <v>207</v>
      </c>
      <c r="H155" s="480">
        <v>0</v>
      </c>
      <c r="I155" s="480">
        <v>0</v>
      </c>
      <c r="J155" s="876"/>
      <c r="K155" s="833">
        <f t="shared" si="4"/>
        <v>0</v>
      </c>
      <c r="L155" s="919"/>
      <c r="M155" s="919"/>
      <c r="N155" s="919"/>
      <c r="O155" s="919"/>
      <c r="P155" s="919"/>
      <c r="Q155" s="919"/>
      <c r="R155" s="919"/>
      <c r="S155" s="919"/>
      <c r="T155" s="919"/>
      <c r="DI155" s="2"/>
      <c r="DJ155" s="2"/>
      <c r="GR155" s="2"/>
      <c r="GS155" s="2"/>
      <c r="GT155" s="2"/>
      <c r="GU155" s="2"/>
      <c r="GV155" s="2"/>
      <c r="GW155" s="2"/>
      <c r="GX155" s="2"/>
      <c r="GY155" s="2"/>
      <c r="GZ155" s="2"/>
    </row>
    <row r="156" spans="1:208" s="16" customFormat="1" ht="16.5" thickBot="1">
      <c r="A156" s="335"/>
      <c r="B156" s="335"/>
      <c r="C156" s="335"/>
      <c r="D156" s="622"/>
      <c r="E156" s="310"/>
      <c r="F156" s="34">
        <v>499120</v>
      </c>
      <c r="G156" s="35" t="s">
        <v>208</v>
      </c>
      <c r="H156" s="483">
        <v>2310483</v>
      </c>
      <c r="I156" s="483">
        <v>0</v>
      </c>
      <c r="J156" s="872">
        <f t="shared" si="5"/>
        <v>0</v>
      </c>
      <c r="K156" s="832">
        <f t="shared" si="4"/>
        <v>2310483</v>
      </c>
      <c r="L156" s="919"/>
      <c r="M156" s="919"/>
      <c r="N156" s="919"/>
      <c r="O156" s="919"/>
      <c r="P156" s="919"/>
      <c r="Q156" s="919"/>
      <c r="R156" s="919"/>
      <c r="S156" s="919"/>
      <c r="T156" s="919"/>
      <c r="DI156" s="2"/>
      <c r="DJ156" s="2"/>
      <c r="GR156" s="2"/>
      <c r="GS156" s="2"/>
      <c r="GT156" s="2"/>
      <c r="GU156" s="2"/>
      <c r="GV156" s="2"/>
      <c r="GW156" s="2"/>
      <c r="GX156" s="2"/>
      <c r="GY156" s="2"/>
      <c r="GZ156" s="2"/>
    </row>
    <row r="157" spans="1:208" s="16" customFormat="1" ht="16.5" thickTop="1">
      <c r="A157" s="335"/>
      <c r="B157" s="335"/>
      <c r="C157" s="335"/>
      <c r="D157" s="622"/>
      <c r="E157" s="118">
        <v>44</v>
      </c>
      <c r="F157" s="37">
        <v>512</v>
      </c>
      <c r="G157" s="36" t="s">
        <v>229</v>
      </c>
      <c r="H157" s="482">
        <f>H158+H159+H160</f>
        <v>52200000</v>
      </c>
      <c r="I157" s="482">
        <f>I158+I159+I160</f>
        <v>0</v>
      </c>
      <c r="J157" s="878">
        <f t="shared" si="5"/>
        <v>0</v>
      </c>
      <c r="K157" s="826">
        <f t="shared" si="4"/>
        <v>52200000</v>
      </c>
      <c r="L157" s="921"/>
      <c r="M157" s="921"/>
      <c r="N157" s="921"/>
      <c r="O157" s="921"/>
      <c r="P157" s="921"/>
      <c r="Q157" s="921"/>
      <c r="R157" s="921"/>
      <c r="S157" s="921"/>
      <c r="T157" s="921"/>
      <c r="DI157" s="2"/>
      <c r="DJ157" s="2"/>
      <c r="GR157" s="2"/>
      <c r="GS157" s="2"/>
      <c r="GT157" s="2"/>
      <c r="GU157" s="2"/>
      <c r="GV157" s="2"/>
      <c r="GW157" s="2"/>
      <c r="GX157" s="2"/>
      <c r="GY157" s="2"/>
      <c r="GZ157" s="2"/>
    </row>
    <row r="158" spans="1:208" s="16" customFormat="1" ht="15.75">
      <c r="A158" s="335"/>
      <c r="B158" s="335"/>
      <c r="C158" s="335"/>
      <c r="D158" s="622"/>
      <c r="E158" s="54"/>
      <c r="F158" s="136">
        <v>512100</v>
      </c>
      <c r="G158" s="704" t="s">
        <v>57</v>
      </c>
      <c r="H158" s="526">
        <v>1200000</v>
      </c>
      <c r="I158" s="526">
        <v>0</v>
      </c>
      <c r="J158" s="876">
        <f t="shared" si="5"/>
        <v>0</v>
      </c>
      <c r="K158" s="833">
        <f t="shared" si="4"/>
        <v>1200000</v>
      </c>
      <c r="L158" s="924"/>
      <c r="M158" s="924"/>
      <c r="N158" s="924"/>
      <c r="O158" s="924"/>
      <c r="P158" s="924"/>
      <c r="Q158" s="924"/>
      <c r="R158" s="924"/>
      <c r="S158" s="924"/>
      <c r="T158" s="924"/>
      <c r="DI158" s="2"/>
      <c r="DJ158" s="2"/>
      <c r="GR158" s="2"/>
      <c r="GS158" s="2"/>
      <c r="GT158" s="2"/>
      <c r="GU158" s="2"/>
      <c r="GV158" s="2"/>
      <c r="GW158" s="2"/>
      <c r="GX158" s="2"/>
      <c r="GY158" s="2"/>
      <c r="GZ158" s="2"/>
    </row>
    <row r="159" spans="1:208" s="16" customFormat="1" ht="15.75">
      <c r="A159" s="335"/>
      <c r="B159" s="335"/>
      <c r="C159" s="335"/>
      <c r="D159" s="622"/>
      <c r="E159" s="102"/>
      <c r="F159" s="6">
        <v>512200</v>
      </c>
      <c r="G159" s="7" t="s">
        <v>305</v>
      </c>
      <c r="H159" s="480">
        <v>1000000</v>
      </c>
      <c r="I159" s="480">
        <v>0</v>
      </c>
      <c r="J159" s="876">
        <f t="shared" si="5"/>
        <v>0</v>
      </c>
      <c r="K159" s="833">
        <f t="shared" si="4"/>
        <v>1000000</v>
      </c>
      <c r="L159" s="924"/>
      <c r="M159" s="924"/>
      <c r="N159" s="924"/>
      <c r="O159" s="924"/>
      <c r="P159" s="924"/>
      <c r="Q159" s="924"/>
      <c r="R159" s="924"/>
      <c r="S159" s="924"/>
      <c r="T159" s="924"/>
      <c r="DI159" s="2"/>
      <c r="DJ159" s="2"/>
      <c r="GR159" s="2"/>
      <c r="GS159" s="2"/>
      <c r="GT159" s="2"/>
      <c r="GU159" s="2"/>
      <c r="GV159" s="2"/>
      <c r="GW159" s="2"/>
      <c r="GX159" s="2"/>
      <c r="GY159" s="2"/>
      <c r="GZ159" s="2"/>
    </row>
    <row r="160" spans="1:208" s="16" customFormat="1" ht="63">
      <c r="A160" s="335"/>
      <c r="B160" s="335"/>
      <c r="C160" s="335"/>
      <c r="D160" s="629"/>
      <c r="E160" s="6"/>
      <c r="F160" s="887">
        <v>512900</v>
      </c>
      <c r="G160" s="24" t="s">
        <v>632</v>
      </c>
      <c r="H160" s="508">
        <v>50000000</v>
      </c>
      <c r="I160" s="508">
        <v>0</v>
      </c>
      <c r="J160" s="876">
        <f t="shared" si="5"/>
        <v>0</v>
      </c>
      <c r="K160" s="833">
        <f t="shared" si="4"/>
        <v>50000000</v>
      </c>
      <c r="L160" s="924"/>
      <c r="M160" s="924"/>
      <c r="N160" s="924"/>
      <c r="O160" s="924"/>
      <c r="P160" s="924"/>
      <c r="Q160" s="924"/>
      <c r="R160" s="924"/>
      <c r="S160" s="924"/>
      <c r="T160" s="924"/>
      <c r="DI160" s="2"/>
      <c r="DJ160" s="2"/>
      <c r="GR160" s="2"/>
      <c r="GS160" s="2"/>
      <c r="GT160" s="2"/>
      <c r="GU160" s="2"/>
      <c r="GV160" s="2"/>
      <c r="GW160" s="2"/>
      <c r="GX160" s="2"/>
      <c r="GY160" s="2"/>
      <c r="GZ160" s="2"/>
    </row>
    <row r="161" spans="1:208" s="16" customFormat="1" ht="48" thickBot="1">
      <c r="A161" s="335"/>
      <c r="B161" s="335"/>
      <c r="C161" s="335"/>
      <c r="D161" s="629"/>
      <c r="E161" s="20"/>
      <c r="F161" s="102"/>
      <c r="G161" s="21" t="s">
        <v>633</v>
      </c>
      <c r="H161" s="502"/>
      <c r="I161" s="502"/>
      <c r="J161" s="872"/>
      <c r="K161" s="832"/>
      <c r="L161" s="924"/>
      <c r="M161" s="924"/>
      <c r="N161" s="924"/>
      <c r="O161" s="924"/>
      <c r="P161" s="924"/>
      <c r="Q161" s="924"/>
      <c r="R161" s="924"/>
      <c r="S161" s="924"/>
      <c r="T161" s="924"/>
      <c r="DI161" s="2"/>
      <c r="DJ161" s="2"/>
      <c r="GR161" s="2"/>
      <c r="GS161" s="2"/>
      <c r="GT161" s="2"/>
      <c r="GU161" s="2"/>
      <c r="GV161" s="2"/>
      <c r="GW161" s="2"/>
      <c r="GX161" s="2"/>
      <c r="GY161" s="2"/>
      <c r="GZ161" s="2"/>
    </row>
    <row r="162" spans="1:208" s="16" customFormat="1" ht="16.5" thickTop="1">
      <c r="A162" s="335"/>
      <c r="B162" s="335"/>
      <c r="C162" s="335"/>
      <c r="D162" s="629"/>
      <c r="E162" s="75">
        <v>45</v>
      </c>
      <c r="F162" s="958">
        <v>515</v>
      </c>
      <c r="G162" s="207" t="s">
        <v>480</v>
      </c>
      <c r="H162" s="497">
        <f>H163</f>
        <v>100000</v>
      </c>
      <c r="I162" s="497">
        <f>I163</f>
        <v>0</v>
      </c>
      <c r="J162" s="878">
        <f t="shared" si="5"/>
        <v>0</v>
      </c>
      <c r="K162" s="826">
        <f t="shared" si="4"/>
        <v>100000</v>
      </c>
      <c r="L162" s="928"/>
      <c r="M162" s="928"/>
      <c r="N162" s="928"/>
      <c r="O162" s="928"/>
      <c r="P162" s="928"/>
      <c r="Q162" s="928"/>
      <c r="R162" s="928"/>
      <c r="S162" s="928"/>
      <c r="T162" s="928"/>
      <c r="DI162" s="2"/>
      <c r="DJ162" s="2"/>
      <c r="GR162" s="2"/>
      <c r="GS162" s="2"/>
      <c r="GT162" s="2"/>
      <c r="GU162" s="2"/>
      <c r="GV162" s="2"/>
      <c r="GW162" s="2"/>
      <c r="GX162" s="2"/>
      <c r="GY162" s="2"/>
      <c r="GZ162" s="2"/>
    </row>
    <row r="163" spans="1:208" s="16" customFormat="1" ht="16.5" thickBot="1">
      <c r="A163" s="335"/>
      <c r="B163" s="335"/>
      <c r="C163" s="335"/>
      <c r="D163" s="415"/>
      <c r="E163" s="34"/>
      <c r="F163" s="959">
        <v>515100</v>
      </c>
      <c r="G163" s="35" t="s">
        <v>480</v>
      </c>
      <c r="H163" s="536">
        <v>100000</v>
      </c>
      <c r="I163" s="536">
        <v>0</v>
      </c>
      <c r="J163" s="875">
        <f t="shared" si="5"/>
        <v>0</v>
      </c>
      <c r="K163" s="828">
        <f t="shared" si="4"/>
        <v>100000</v>
      </c>
      <c r="L163" s="924"/>
      <c r="M163" s="924"/>
      <c r="N163" s="924"/>
      <c r="O163" s="924"/>
      <c r="P163" s="924"/>
      <c r="Q163" s="924"/>
      <c r="R163" s="924"/>
      <c r="S163" s="924"/>
      <c r="T163" s="924"/>
      <c r="DI163" s="2"/>
      <c r="DJ163" s="2"/>
      <c r="GR163" s="2"/>
      <c r="GS163" s="2"/>
      <c r="GT163" s="2"/>
      <c r="GU163" s="2"/>
      <c r="GV163" s="2"/>
      <c r="GW163" s="2"/>
      <c r="GX163" s="2"/>
      <c r="GY163" s="2"/>
      <c r="GZ163" s="2"/>
    </row>
    <row r="164" spans="1:208" s="16" customFormat="1" ht="32.25" thickTop="1">
      <c r="A164" s="335"/>
      <c r="B164" s="335"/>
      <c r="C164" s="335"/>
      <c r="D164" s="415"/>
      <c r="E164" s="1189"/>
      <c r="F164" s="50"/>
      <c r="G164" s="33" t="s">
        <v>230</v>
      </c>
      <c r="H164" s="510"/>
      <c r="I164" s="510"/>
      <c r="J164" s="872"/>
      <c r="K164" s="832"/>
      <c r="L164" s="921"/>
      <c r="M164" s="921"/>
      <c r="N164" s="921"/>
      <c r="O164" s="921"/>
      <c r="P164" s="921"/>
      <c r="Q164" s="921"/>
      <c r="R164" s="921"/>
      <c r="S164" s="921"/>
      <c r="T164" s="921"/>
      <c r="DI164" s="2"/>
      <c r="DJ164" s="2"/>
      <c r="GR164" s="2"/>
      <c r="GS164" s="2"/>
      <c r="GT164" s="2"/>
      <c r="GU164" s="2"/>
      <c r="GV164" s="2"/>
      <c r="GW164" s="2"/>
      <c r="GX164" s="2"/>
      <c r="GY164" s="2"/>
      <c r="GZ164" s="2"/>
    </row>
    <row r="165" spans="1:208" s="16" customFormat="1" ht="15.75">
      <c r="A165" s="349"/>
      <c r="B165" s="349"/>
      <c r="C165" s="349"/>
      <c r="D165" s="896"/>
      <c r="E165" s="1190"/>
      <c r="F165" s="897"/>
      <c r="G165" s="19" t="s">
        <v>63</v>
      </c>
      <c r="H165" s="493">
        <f>H101+H103+H105+H107+H111+H113+H115+H122+H124+H131+H136+H139+H145+H147+H150+H152+H154+H157+H162</f>
        <v>137667483</v>
      </c>
      <c r="I165" s="493">
        <f>I101+I103+I105+I107+I111+I113+I115+I122+I124+I131+I136+I139+I145+I147+I150+I152+I154+I157+I162</f>
        <v>33720765.480000004</v>
      </c>
      <c r="J165" s="876">
        <f t="shared" si="5"/>
        <v>24.494357523773427</v>
      </c>
      <c r="K165" s="833">
        <f t="shared" si="4"/>
        <v>103946717.52</v>
      </c>
      <c r="L165" s="921"/>
      <c r="M165" s="921"/>
      <c r="N165" s="921"/>
      <c r="O165" s="921"/>
      <c r="P165" s="921"/>
      <c r="Q165" s="921"/>
      <c r="R165" s="921"/>
      <c r="S165" s="921"/>
      <c r="T165" s="921"/>
      <c r="DI165" s="2"/>
      <c r="DJ165" s="2"/>
      <c r="GR165" s="2"/>
      <c r="GS165" s="2"/>
      <c r="GT165" s="2"/>
      <c r="GU165" s="2"/>
      <c r="GV165" s="2"/>
      <c r="GW165" s="2"/>
      <c r="GX165" s="2"/>
      <c r="GY165" s="2"/>
      <c r="GZ165" s="2"/>
    </row>
    <row r="166" spans="1:208" s="16" customFormat="1" ht="15.75">
      <c r="A166" s="23"/>
      <c r="B166" s="23"/>
      <c r="C166" s="23"/>
      <c r="D166" s="413"/>
      <c r="E166" s="23"/>
      <c r="F166" s="52"/>
      <c r="G166" s="7" t="s">
        <v>64</v>
      </c>
      <c r="H166" s="492">
        <v>20000000</v>
      </c>
      <c r="I166" s="492"/>
      <c r="J166" s="876"/>
      <c r="K166" s="833">
        <f t="shared" si="4"/>
        <v>20000000</v>
      </c>
      <c r="L166" s="918"/>
      <c r="M166" s="918"/>
      <c r="N166" s="918"/>
      <c r="O166" s="918"/>
      <c r="P166" s="918"/>
      <c r="Q166" s="918"/>
      <c r="R166" s="918"/>
      <c r="S166" s="918"/>
      <c r="T166" s="918"/>
      <c r="DI166" s="2"/>
      <c r="DJ166" s="2"/>
      <c r="GR166" s="2"/>
      <c r="GS166" s="2"/>
      <c r="GT166" s="2"/>
      <c r="GU166" s="2"/>
      <c r="GV166" s="2"/>
      <c r="GW166" s="2"/>
      <c r="GX166" s="2"/>
      <c r="GY166" s="2"/>
      <c r="GZ166" s="2"/>
    </row>
    <row r="167" spans="1:208" s="16" customFormat="1" ht="16.5" thickBot="1">
      <c r="A167" s="335"/>
      <c r="B167" s="335"/>
      <c r="C167" s="335"/>
      <c r="D167" s="629"/>
      <c r="E167" s="22"/>
      <c r="F167" s="50"/>
      <c r="G167" s="60" t="s">
        <v>231</v>
      </c>
      <c r="H167" s="960">
        <f>H165+H166</f>
        <v>157667483</v>
      </c>
      <c r="I167" s="960">
        <f>I165</f>
        <v>33720765.480000004</v>
      </c>
      <c r="J167" s="873">
        <f t="shared" si="5"/>
        <v>21.38726694837895</v>
      </c>
      <c r="K167" s="835">
        <f t="shared" si="4"/>
        <v>123946717.52</v>
      </c>
      <c r="L167" s="918"/>
      <c r="M167" s="918"/>
      <c r="N167" s="918"/>
      <c r="O167" s="918"/>
      <c r="P167" s="918"/>
      <c r="Q167" s="918"/>
      <c r="R167" s="918"/>
      <c r="S167" s="918"/>
      <c r="T167" s="918"/>
      <c r="DI167" s="2"/>
      <c r="DJ167" s="2"/>
      <c r="GR167" s="2"/>
      <c r="GS167" s="2"/>
      <c r="GT167" s="2"/>
      <c r="GU167" s="2"/>
      <c r="GV167" s="2"/>
      <c r="GW167" s="2"/>
      <c r="GX167" s="2"/>
      <c r="GY167" s="2"/>
      <c r="GZ167" s="2"/>
    </row>
    <row r="168" spans="1:208" s="16" customFormat="1" ht="16.5" thickTop="1">
      <c r="A168" s="961"/>
      <c r="B168" s="961"/>
      <c r="C168" s="961">
        <v>133</v>
      </c>
      <c r="D168" s="962"/>
      <c r="E168" s="317"/>
      <c r="F168" s="126"/>
      <c r="G168" s="224" t="s">
        <v>309</v>
      </c>
      <c r="H168" s="482"/>
      <c r="I168" s="482"/>
      <c r="J168" s="878"/>
      <c r="K168" s="826">
        <f t="shared" si="4"/>
        <v>0</v>
      </c>
      <c r="L168" s="918"/>
      <c r="M168" s="918"/>
      <c r="N168" s="918"/>
      <c r="O168" s="918"/>
      <c r="P168" s="918"/>
      <c r="Q168" s="918"/>
      <c r="R168" s="918"/>
      <c r="S168" s="918"/>
      <c r="T168" s="918"/>
      <c r="DI168" s="2"/>
      <c r="DJ168" s="2"/>
      <c r="GR168" s="2"/>
      <c r="GS168" s="2"/>
      <c r="GT168" s="2"/>
      <c r="GU168" s="2"/>
      <c r="GV168" s="2"/>
      <c r="GW168" s="2"/>
      <c r="GX168" s="2"/>
      <c r="GY168" s="2"/>
      <c r="GZ168" s="2"/>
    </row>
    <row r="169" spans="1:208" s="16" customFormat="1" ht="16.5" thickBot="1">
      <c r="A169" s="569"/>
      <c r="B169" s="569"/>
      <c r="C169" s="569"/>
      <c r="D169" s="569"/>
      <c r="E169" s="105"/>
      <c r="F169" s="105"/>
      <c r="G169" s="570" t="s">
        <v>591</v>
      </c>
      <c r="H169" s="854">
        <f>H170+H171+H172</f>
        <v>1236500</v>
      </c>
      <c r="I169" s="854">
        <f>I170+I171+I172</f>
        <v>882485.15</v>
      </c>
      <c r="J169" s="875">
        <f t="shared" si="5"/>
        <v>71.36960372017792</v>
      </c>
      <c r="K169" s="828">
        <f t="shared" si="4"/>
        <v>354014.85</v>
      </c>
      <c r="L169" s="918"/>
      <c r="M169" s="918"/>
      <c r="N169" s="918"/>
      <c r="O169" s="918"/>
      <c r="P169" s="918"/>
      <c r="Q169" s="918"/>
      <c r="R169" s="918"/>
      <c r="S169" s="918"/>
      <c r="T169" s="918"/>
      <c r="DI169" s="2"/>
      <c r="DJ169" s="2"/>
      <c r="GR169" s="2"/>
      <c r="GS169" s="2"/>
      <c r="GT169" s="2"/>
      <c r="GU169" s="2"/>
      <c r="GV169" s="2"/>
      <c r="GW169" s="2"/>
      <c r="GX169" s="2"/>
      <c r="GY169" s="2"/>
      <c r="GZ169" s="2"/>
    </row>
    <row r="170" spans="1:208" s="16" customFormat="1" ht="16.5" thickTop="1">
      <c r="A170" s="546"/>
      <c r="B170" s="546"/>
      <c r="C170" s="546"/>
      <c r="D170" s="546"/>
      <c r="E170" s="430">
        <v>46</v>
      </c>
      <c r="F170" s="430">
        <v>423</v>
      </c>
      <c r="G170" s="146" t="s">
        <v>201</v>
      </c>
      <c r="H170" s="1073">
        <v>460000</v>
      </c>
      <c r="I170" s="1073">
        <v>200785.15</v>
      </c>
      <c r="J170" s="871">
        <f t="shared" si="5"/>
        <v>43.64894565217391</v>
      </c>
      <c r="K170" s="830">
        <f t="shared" si="4"/>
        <v>259214.85</v>
      </c>
      <c r="L170" s="919"/>
      <c r="M170" s="919"/>
      <c r="N170" s="919"/>
      <c r="O170" s="919"/>
      <c r="P170" s="919"/>
      <c r="Q170" s="919"/>
      <c r="R170" s="919"/>
      <c r="S170" s="919"/>
      <c r="T170" s="919"/>
      <c r="DI170" s="2"/>
      <c r="DJ170" s="2"/>
      <c r="GR170" s="2"/>
      <c r="GS170" s="2"/>
      <c r="GT170" s="2"/>
      <c r="GU170" s="2"/>
      <c r="GV170" s="2"/>
      <c r="GW170" s="2"/>
      <c r="GX170" s="2"/>
      <c r="GY170" s="2"/>
      <c r="GZ170" s="2"/>
    </row>
    <row r="171" spans="1:208" s="16" customFormat="1" ht="32.25" thickBot="1">
      <c r="A171" s="349"/>
      <c r="B171" s="349"/>
      <c r="C171" s="349"/>
      <c r="D171" s="349"/>
      <c r="E171" s="25">
        <v>47</v>
      </c>
      <c r="F171" s="54">
        <v>424</v>
      </c>
      <c r="G171" s="161" t="s">
        <v>594</v>
      </c>
      <c r="H171" s="494">
        <v>726500</v>
      </c>
      <c r="I171" s="494">
        <v>676500</v>
      </c>
      <c r="J171" s="872">
        <f t="shared" si="5"/>
        <v>93.11768754301445</v>
      </c>
      <c r="K171" s="832">
        <f t="shared" si="4"/>
        <v>50000</v>
      </c>
      <c r="L171" s="919"/>
      <c r="M171" s="919"/>
      <c r="N171" s="919"/>
      <c r="O171" s="919"/>
      <c r="P171" s="919"/>
      <c r="Q171" s="919"/>
      <c r="R171" s="919"/>
      <c r="S171" s="919"/>
      <c r="T171" s="919"/>
      <c r="DI171" s="2"/>
      <c r="DJ171" s="2"/>
      <c r="GR171" s="2"/>
      <c r="GS171" s="2"/>
      <c r="GT171" s="2"/>
      <c r="GU171" s="2"/>
      <c r="GV171" s="2"/>
      <c r="GW171" s="2"/>
      <c r="GX171" s="2"/>
      <c r="GY171" s="2"/>
      <c r="GZ171" s="2"/>
    </row>
    <row r="172" spans="1:208" s="16" customFormat="1" ht="17.25" thickBot="1" thickTop="1">
      <c r="A172" s="377"/>
      <c r="B172" s="377"/>
      <c r="C172" s="377"/>
      <c r="D172" s="377"/>
      <c r="E172" s="20">
        <v>48</v>
      </c>
      <c r="F172" s="102">
        <v>426</v>
      </c>
      <c r="G172" s="137" t="s">
        <v>227</v>
      </c>
      <c r="H172" s="487">
        <v>50000</v>
      </c>
      <c r="I172" s="487">
        <v>5200</v>
      </c>
      <c r="J172" s="878">
        <f t="shared" si="5"/>
        <v>10.4</v>
      </c>
      <c r="K172" s="826">
        <f t="shared" si="4"/>
        <v>44800</v>
      </c>
      <c r="L172" s="919"/>
      <c r="M172" s="919"/>
      <c r="N172" s="919"/>
      <c r="O172" s="919"/>
      <c r="P172" s="919"/>
      <c r="Q172" s="919"/>
      <c r="R172" s="919"/>
      <c r="S172" s="919"/>
      <c r="T172" s="919"/>
      <c r="DI172" s="2"/>
      <c r="DJ172" s="2"/>
      <c r="GR172" s="2"/>
      <c r="GS172" s="2"/>
      <c r="GT172" s="2"/>
      <c r="GU172" s="2"/>
      <c r="GV172" s="2"/>
      <c r="GW172" s="2"/>
      <c r="GX172" s="2"/>
      <c r="GY172" s="2"/>
      <c r="GZ172" s="2"/>
    </row>
    <row r="173" spans="1:208" s="16" customFormat="1" ht="32.25" thickTop="1">
      <c r="A173" s="338"/>
      <c r="B173" s="338"/>
      <c r="C173" s="338"/>
      <c r="D173" s="645"/>
      <c r="E173" s="42"/>
      <c r="F173" s="44"/>
      <c r="G173" s="36" t="s">
        <v>592</v>
      </c>
      <c r="H173" s="505"/>
      <c r="I173" s="505"/>
      <c r="J173" s="878"/>
      <c r="K173" s="826">
        <f t="shared" si="4"/>
        <v>0</v>
      </c>
      <c r="L173" s="921"/>
      <c r="M173" s="921"/>
      <c r="N173" s="921"/>
      <c r="O173" s="921"/>
      <c r="P173" s="921"/>
      <c r="Q173" s="921"/>
      <c r="R173" s="921"/>
      <c r="S173" s="921"/>
      <c r="T173" s="921"/>
      <c r="DI173" s="2"/>
      <c r="DJ173" s="2"/>
      <c r="GR173" s="2"/>
      <c r="GS173" s="2"/>
      <c r="GT173" s="2"/>
      <c r="GU173" s="2"/>
      <c r="GV173" s="2"/>
      <c r="GW173" s="2"/>
      <c r="GX173" s="2"/>
      <c r="GY173" s="2"/>
      <c r="GZ173" s="2"/>
    </row>
    <row r="174" spans="1:208" s="16" customFormat="1" ht="15.75">
      <c r="A174" s="335"/>
      <c r="B174" s="335"/>
      <c r="C174" s="335"/>
      <c r="D174" s="629"/>
      <c r="E174" s="43"/>
      <c r="F174" s="50"/>
      <c r="G174" s="7" t="s">
        <v>63</v>
      </c>
      <c r="H174" s="495">
        <f>H170+H171+H172</f>
        <v>1236500</v>
      </c>
      <c r="I174" s="495">
        <f>I170+I171+I172</f>
        <v>882485.15</v>
      </c>
      <c r="J174" s="876">
        <f t="shared" si="5"/>
        <v>71.36960372017792</v>
      </c>
      <c r="K174" s="833">
        <f t="shared" si="4"/>
        <v>354014.85</v>
      </c>
      <c r="L174" s="921"/>
      <c r="M174" s="921"/>
      <c r="N174" s="921"/>
      <c r="O174" s="921"/>
      <c r="P174" s="921"/>
      <c r="Q174" s="921"/>
      <c r="R174" s="921"/>
      <c r="S174" s="921"/>
      <c r="T174" s="921"/>
      <c r="DI174" s="2"/>
      <c r="DJ174" s="2"/>
      <c r="GR174" s="2"/>
      <c r="GS174" s="2"/>
      <c r="GT174" s="2"/>
      <c r="GU174" s="2"/>
      <c r="GV174" s="2"/>
      <c r="GW174" s="2"/>
      <c r="GX174" s="2"/>
      <c r="GY174" s="2"/>
      <c r="GZ174" s="2"/>
    </row>
    <row r="175" spans="1:208" s="16" customFormat="1" ht="16.5" thickBot="1">
      <c r="A175" s="335"/>
      <c r="B175" s="335"/>
      <c r="C175" s="335"/>
      <c r="D175" s="629"/>
      <c r="E175" s="43"/>
      <c r="F175" s="50"/>
      <c r="G175" s="60" t="s">
        <v>593</v>
      </c>
      <c r="H175" s="493">
        <f>H174</f>
        <v>1236500</v>
      </c>
      <c r="I175" s="493">
        <f>I174</f>
        <v>882485.15</v>
      </c>
      <c r="J175" s="872">
        <f t="shared" si="5"/>
        <v>71.36960372017792</v>
      </c>
      <c r="K175" s="832">
        <f t="shared" si="4"/>
        <v>354014.85</v>
      </c>
      <c r="L175" s="918"/>
      <c r="M175" s="918"/>
      <c r="N175" s="918"/>
      <c r="O175" s="918"/>
      <c r="P175" s="918"/>
      <c r="Q175" s="918"/>
      <c r="R175" s="918"/>
      <c r="S175" s="918"/>
      <c r="T175" s="918"/>
      <c r="DI175" s="2"/>
      <c r="DJ175" s="2"/>
      <c r="GR175" s="2"/>
      <c r="GS175" s="2"/>
      <c r="GT175" s="2"/>
      <c r="GU175" s="2"/>
      <c r="GV175" s="2"/>
      <c r="GW175" s="2"/>
      <c r="GX175" s="2"/>
      <c r="GY175" s="2"/>
      <c r="GZ175" s="2"/>
    </row>
    <row r="176" spans="1:208" s="16" customFormat="1" ht="17.25" thickBot="1" thickTop="1">
      <c r="A176" s="963"/>
      <c r="B176" s="963"/>
      <c r="C176" s="963">
        <v>170</v>
      </c>
      <c r="D176" s="964"/>
      <c r="E176" s="334"/>
      <c r="F176" s="107"/>
      <c r="G176" s="965" t="s">
        <v>483</v>
      </c>
      <c r="H176" s="513"/>
      <c r="I176" s="513"/>
      <c r="J176" s="877"/>
      <c r="K176" s="836">
        <f t="shared" si="4"/>
        <v>0</v>
      </c>
      <c r="L176" s="918"/>
      <c r="M176" s="918"/>
      <c r="N176" s="918"/>
      <c r="O176" s="918"/>
      <c r="P176" s="918"/>
      <c r="Q176" s="918"/>
      <c r="R176" s="918"/>
      <c r="S176" s="918"/>
      <c r="T176" s="918"/>
      <c r="DI176" s="2"/>
      <c r="DJ176" s="2"/>
      <c r="GR176" s="2"/>
      <c r="GS176" s="2"/>
      <c r="GT176" s="2"/>
      <c r="GU176" s="2"/>
      <c r="GV176" s="2"/>
      <c r="GW176" s="2"/>
      <c r="GX176" s="2"/>
      <c r="GY176" s="2"/>
      <c r="GZ176" s="2"/>
    </row>
    <row r="177" spans="1:208" s="16" customFormat="1" ht="16.5" thickTop="1">
      <c r="A177" s="335"/>
      <c r="B177" s="335"/>
      <c r="C177" s="335"/>
      <c r="D177" s="622"/>
      <c r="E177" s="54">
        <v>49</v>
      </c>
      <c r="F177" s="25">
        <v>441</v>
      </c>
      <c r="G177" s="161" t="s">
        <v>322</v>
      </c>
      <c r="H177" s="498">
        <v>3500000</v>
      </c>
      <c r="I177" s="498">
        <v>0</v>
      </c>
      <c r="J177" s="872">
        <f t="shared" si="5"/>
        <v>0</v>
      </c>
      <c r="K177" s="832">
        <f t="shared" si="4"/>
        <v>3500000</v>
      </c>
      <c r="L177" s="918"/>
      <c r="M177" s="918"/>
      <c r="N177" s="918"/>
      <c r="O177" s="918"/>
      <c r="P177" s="918"/>
      <c r="Q177" s="918"/>
      <c r="R177" s="918"/>
      <c r="S177" s="918"/>
      <c r="T177" s="918"/>
      <c r="DI177" s="2"/>
      <c r="DJ177" s="2"/>
      <c r="GR177" s="2"/>
      <c r="GS177" s="2"/>
      <c r="GT177" s="2"/>
      <c r="GU177" s="2"/>
      <c r="GV177" s="2"/>
      <c r="GW177" s="2"/>
      <c r="GX177" s="2"/>
      <c r="GY177" s="2"/>
      <c r="GZ177" s="2"/>
    </row>
    <row r="178" spans="1:208" s="16" customFormat="1" ht="15.75">
      <c r="A178" s="335"/>
      <c r="B178" s="335"/>
      <c r="C178" s="335"/>
      <c r="D178" s="622"/>
      <c r="E178" s="261">
        <v>50</v>
      </c>
      <c r="F178" s="6">
        <v>444</v>
      </c>
      <c r="G178" s="149" t="s">
        <v>343</v>
      </c>
      <c r="H178" s="512">
        <v>500000</v>
      </c>
      <c r="I178" s="512">
        <v>0</v>
      </c>
      <c r="J178" s="876">
        <f t="shared" si="5"/>
        <v>0</v>
      </c>
      <c r="K178" s="833">
        <f t="shared" si="4"/>
        <v>500000</v>
      </c>
      <c r="L178" s="918"/>
      <c r="M178" s="918"/>
      <c r="N178" s="918"/>
      <c r="O178" s="918"/>
      <c r="P178" s="918"/>
      <c r="Q178" s="918"/>
      <c r="R178" s="918"/>
      <c r="S178" s="918"/>
      <c r="T178" s="918"/>
      <c r="DI178" s="2"/>
      <c r="DJ178" s="2"/>
      <c r="GR178" s="2"/>
      <c r="GS178" s="2"/>
      <c r="GT178" s="2"/>
      <c r="GU178" s="2"/>
      <c r="GV178" s="2"/>
      <c r="GW178" s="2"/>
      <c r="GX178" s="2"/>
      <c r="GY178" s="2"/>
      <c r="GZ178" s="2"/>
    </row>
    <row r="179" spans="1:208" s="16" customFormat="1" ht="32.25" thickBot="1">
      <c r="A179" s="335"/>
      <c r="B179" s="335"/>
      <c r="C179" s="335"/>
      <c r="D179" s="622"/>
      <c r="E179" s="102">
        <v>51</v>
      </c>
      <c r="F179" s="20">
        <v>611</v>
      </c>
      <c r="G179" s="152" t="s">
        <v>154</v>
      </c>
      <c r="H179" s="818"/>
      <c r="I179" s="818"/>
      <c r="J179" s="872"/>
      <c r="K179" s="832">
        <f t="shared" si="4"/>
        <v>0</v>
      </c>
      <c r="L179" s="918"/>
      <c r="M179" s="918"/>
      <c r="N179" s="918"/>
      <c r="O179" s="918"/>
      <c r="P179" s="918"/>
      <c r="Q179" s="918"/>
      <c r="R179" s="918"/>
      <c r="S179" s="918"/>
      <c r="T179" s="918"/>
      <c r="DI179" s="2"/>
      <c r="DJ179" s="2"/>
      <c r="GR179" s="2"/>
      <c r="GS179" s="2"/>
      <c r="GT179" s="2"/>
      <c r="GU179" s="2"/>
      <c r="GV179" s="2"/>
      <c r="GW179" s="2"/>
      <c r="GX179" s="2"/>
      <c r="GY179" s="2"/>
      <c r="GZ179" s="2"/>
    </row>
    <row r="180" spans="1:208" s="16" customFormat="1" ht="32.25" thickTop="1">
      <c r="A180" s="338"/>
      <c r="B180" s="338"/>
      <c r="C180" s="338"/>
      <c r="D180" s="645"/>
      <c r="E180" s="42"/>
      <c r="F180" s="44"/>
      <c r="G180" s="36" t="s">
        <v>484</v>
      </c>
      <c r="H180" s="505"/>
      <c r="I180" s="505"/>
      <c r="J180" s="878"/>
      <c r="K180" s="826">
        <f t="shared" si="4"/>
        <v>0</v>
      </c>
      <c r="L180" s="921"/>
      <c r="M180" s="921"/>
      <c r="N180" s="921"/>
      <c r="O180" s="921"/>
      <c r="P180" s="921"/>
      <c r="Q180" s="921"/>
      <c r="R180" s="921"/>
      <c r="S180" s="921"/>
      <c r="T180" s="921"/>
      <c r="DI180" s="2"/>
      <c r="DJ180" s="2"/>
      <c r="GR180" s="2"/>
      <c r="GS180" s="2"/>
      <c r="GT180" s="2"/>
      <c r="GU180" s="2"/>
      <c r="GV180" s="2"/>
      <c r="GW180" s="2"/>
      <c r="GX180" s="2"/>
      <c r="GY180" s="2"/>
      <c r="GZ180" s="2"/>
    </row>
    <row r="181" spans="1:208" s="16" customFormat="1" ht="15.75">
      <c r="A181" s="335"/>
      <c r="B181" s="335"/>
      <c r="C181" s="335"/>
      <c r="D181" s="629"/>
      <c r="E181" s="43"/>
      <c r="F181" s="50"/>
      <c r="G181" s="7" t="s">
        <v>63</v>
      </c>
      <c r="H181" s="492">
        <f>H177+H178+H179</f>
        <v>4000000</v>
      </c>
      <c r="I181" s="492">
        <f>I177+I178+I179</f>
        <v>0</v>
      </c>
      <c r="J181" s="876">
        <f t="shared" si="5"/>
        <v>0</v>
      </c>
      <c r="K181" s="833">
        <f t="shared" si="4"/>
        <v>4000000</v>
      </c>
      <c r="L181" s="921"/>
      <c r="M181" s="921"/>
      <c r="N181" s="921"/>
      <c r="O181" s="921"/>
      <c r="P181" s="921"/>
      <c r="Q181" s="921"/>
      <c r="R181" s="921"/>
      <c r="S181" s="921"/>
      <c r="T181" s="921"/>
      <c r="DI181" s="2"/>
      <c r="DJ181" s="2"/>
      <c r="GR181" s="2"/>
      <c r="GS181" s="2"/>
      <c r="GT181" s="2"/>
      <c r="GU181" s="2"/>
      <c r="GV181" s="2"/>
      <c r="GW181" s="2"/>
      <c r="GX181" s="2"/>
      <c r="GY181" s="2"/>
      <c r="GZ181" s="2"/>
    </row>
    <row r="182" spans="1:208" s="16" customFormat="1" ht="16.5" thickBot="1">
      <c r="A182" s="335"/>
      <c r="B182" s="335"/>
      <c r="C182" s="335"/>
      <c r="D182" s="629"/>
      <c r="E182" s="43"/>
      <c r="F182" s="50"/>
      <c r="G182" s="60" t="s">
        <v>485</v>
      </c>
      <c r="H182" s="523">
        <f>H181</f>
        <v>4000000</v>
      </c>
      <c r="I182" s="523">
        <f>I181</f>
        <v>0</v>
      </c>
      <c r="J182" s="872">
        <f t="shared" si="5"/>
        <v>0</v>
      </c>
      <c r="K182" s="832">
        <f t="shared" si="4"/>
        <v>4000000</v>
      </c>
      <c r="L182" s="918"/>
      <c r="M182" s="918"/>
      <c r="N182" s="918"/>
      <c r="O182" s="918"/>
      <c r="P182" s="918"/>
      <c r="Q182" s="918"/>
      <c r="R182" s="918"/>
      <c r="S182" s="918"/>
      <c r="T182" s="918"/>
      <c r="DI182" s="2"/>
      <c r="DJ182" s="2"/>
      <c r="GR182" s="2"/>
      <c r="GS182" s="2"/>
      <c r="GT182" s="2"/>
      <c r="GU182" s="2"/>
      <c r="GV182" s="2"/>
      <c r="GW182" s="2"/>
      <c r="GX182" s="2"/>
      <c r="GY182" s="2"/>
      <c r="GZ182" s="2"/>
    </row>
    <row r="183" spans="1:208" s="16" customFormat="1" ht="33" thickBot="1" thickTop="1">
      <c r="A183" s="91"/>
      <c r="B183" s="91"/>
      <c r="C183" s="91">
        <v>320</v>
      </c>
      <c r="D183" s="91"/>
      <c r="E183" s="317"/>
      <c r="F183" s="129"/>
      <c r="G183" s="127" t="s">
        <v>487</v>
      </c>
      <c r="H183" s="489"/>
      <c r="I183" s="489"/>
      <c r="J183" s="878"/>
      <c r="K183" s="826">
        <f t="shared" si="4"/>
        <v>0</v>
      </c>
      <c r="L183" s="917"/>
      <c r="M183" s="917"/>
      <c r="N183" s="917"/>
      <c r="O183" s="917"/>
      <c r="P183" s="917"/>
      <c r="Q183" s="917"/>
      <c r="R183" s="917"/>
      <c r="S183" s="917"/>
      <c r="T183" s="917"/>
      <c r="DI183" s="2"/>
      <c r="DJ183" s="2"/>
      <c r="GR183" s="2"/>
      <c r="GS183" s="2"/>
      <c r="GT183" s="2"/>
      <c r="GU183" s="2"/>
      <c r="GV183" s="2"/>
      <c r="GW183" s="2"/>
      <c r="GX183" s="2"/>
      <c r="GY183" s="2"/>
      <c r="GZ183" s="2"/>
    </row>
    <row r="184" spans="1:208" s="16" customFormat="1" ht="16.5" thickTop="1">
      <c r="A184" s="23"/>
      <c r="B184" s="23"/>
      <c r="C184" s="23"/>
      <c r="D184" s="58"/>
      <c r="E184" s="118">
        <v>52</v>
      </c>
      <c r="F184" s="225">
        <v>481</v>
      </c>
      <c r="G184" s="36" t="s">
        <v>488</v>
      </c>
      <c r="H184" s="499">
        <v>100000</v>
      </c>
      <c r="I184" s="499">
        <v>57300</v>
      </c>
      <c r="J184" s="878">
        <f t="shared" si="5"/>
        <v>57.3</v>
      </c>
      <c r="K184" s="826">
        <f t="shared" si="4"/>
        <v>42700</v>
      </c>
      <c r="L184" s="920"/>
      <c r="M184" s="920"/>
      <c r="N184" s="920"/>
      <c r="O184" s="920"/>
      <c r="P184" s="920"/>
      <c r="Q184" s="920"/>
      <c r="R184" s="920"/>
      <c r="S184" s="920"/>
      <c r="T184" s="920"/>
      <c r="DI184" s="2"/>
      <c r="DJ184" s="2"/>
      <c r="GR184" s="2"/>
      <c r="GS184" s="2"/>
      <c r="GT184" s="2"/>
      <c r="GU184" s="2"/>
      <c r="GV184" s="2"/>
      <c r="GW184" s="2"/>
      <c r="GX184" s="2"/>
      <c r="GY184" s="2"/>
      <c r="GZ184" s="2"/>
    </row>
    <row r="185" spans="1:208" s="16" customFormat="1" ht="15.75">
      <c r="A185" s="23"/>
      <c r="B185" s="23"/>
      <c r="C185" s="23"/>
      <c r="D185" s="58"/>
      <c r="E185" s="102">
        <v>53</v>
      </c>
      <c r="F185" s="566">
        <v>424</v>
      </c>
      <c r="G185" s="60" t="s">
        <v>102</v>
      </c>
      <c r="H185" s="558">
        <v>1000000</v>
      </c>
      <c r="I185" s="558">
        <v>132142.86</v>
      </c>
      <c r="J185" s="876">
        <f t="shared" si="5"/>
        <v>13.214285999999998</v>
      </c>
      <c r="K185" s="833">
        <f t="shared" si="4"/>
        <v>867857.14</v>
      </c>
      <c r="L185" s="920"/>
      <c r="M185" s="920"/>
      <c r="N185" s="920"/>
      <c r="O185" s="920"/>
      <c r="P185" s="920"/>
      <c r="Q185" s="920"/>
      <c r="R185" s="920"/>
      <c r="S185" s="920"/>
      <c r="T185" s="920"/>
      <c r="DI185" s="2"/>
      <c r="DJ185" s="2"/>
      <c r="GR185" s="2"/>
      <c r="GS185" s="2"/>
      <c r="GT185" s="2"/>
      <c r="GU185" s="2"/>
      <c r="GV185" s="2"/>
      <c r="GW185" s="2"/>
      <c r="GX185" s="2"/>
      <c r="GY185" s="2"/>
      <c r="GZ185" s="2"/>
    </row>
    <row r="186" spans="1:208" s="16" customFormat="1" ht="63.75" thickBot="1">
      <c r="A186" s="406"/>
      <c r="B186" s="406"/>
      <c r="C186" s="406"/>
      <c r="D186" s="406"/>
      <c r="E186" s="34"/>
      <c r="F186" s="565"/>
      <c r="G186" s="219" t="s">
        <v>103</v>
      </c>
      <c r="H186" s="524"/>
      <c r="I186" s="524"/>
      <c r="J186" s="872"/>
      <c r="K186" s="832">
        <f t="shared" si="4"/>
        <v>0</v>
      </c>
      <c r="L186" s="920"/>
      <c r="M186" s="920"/>
      <c r="N186" s="920"/>
      <c r="O186" s="920"/>
      <c r="P186" s="920"/>
      <c r="Q186" s="920"/>
      <c r="R186" s="920"/>
      <c r="S186" s="920"/>
      <c r="T186" s="920"/>
      <c r="DI186" s="2"/>
      <c r="DJ186" s="2"/>
      <c r="GR186" s="2"/>
      <c r="GS186" s="2"/>
      <c r="GT186" s="2"/>
      <c r="GU186" s="2"/>
      <c r="GV186" s="2"/>
      <c r="GW186" s="2"/>
      <c r="GX186" s="2"/>
      <c r="GY186" s="2"/>
      <c r="GZ186" s="2"/>
    </row>
    <row r="187" spans="1:208" s="16" customFormat="1" ht="32.25" thickTop="1">
      <c r="A187" s="350"/>
      <c r="B187" s="350"/>
      <c r="C187" s="350"/>
      <c r="D187" s="80"/>
      <c r="E187" s="71"/>
      <c r="F187" s="93"/>
      <c r="G187" s="36" t="s">
        <v>374</v>
      </c>
      <c r="H187" s="505"/>
      <c r="I187" s="505"/>
      <c r="J187" s="878"/>
      <c r="K187" s="826">
        <f t="shared" si="4"/>
        <v>0</v>
      </c>
      <c r="L187" s="918"/>
      <c r="M187" s="918"/>
      <c r="N187" s="918"/>
      <c r="O187" s="918"/>
      <c r="P187" s="918"/>
      <c r="Q187" s="918"/>
      <c r="R187" s="918"/>
      <c r="S187" s="918"/>
      <c r="T187" s="918"/>
      <c r="DI187" s="2"/>
      <c r="DJ187" s="2"/>
      <c r="GR187" s="2"/>
      <c r="GS187" s="2"/>
      <c r="GT187" s="2"/>
      <c r="GU187" s="2"/>
      <c r="GV187" s="2"/>
      <c r="GW187" s="2"/>
      <c r="GX187" s="2"/>
      <c r="GY187" s="2"/>
      <c r="GZ187" s="2"/>
    </row>
    <row r="188" spans="1:208" s="16" customFormat="1" ht="15.75">
      <c r="A188" s="259"/>
      <c r="B188" s="259"/>
      <c r="C188" s="259"/>
      <c r="D188" s="79"/>
      <c r="E188" s="72"/>
      <c r="F188" s="94"/>
      <c r="G188" s="7" t="s">
        <v>63</v>
      </c>
      <c r="H188" s="495">
        <f>H184+H185</f>
        <v>1100000</v>
      </c>
      <c r="I188" s="495">
        <f>I184+I185</f>
        <v>189442.86</v>
      </c>
      <c r="J188" s="876">
        <f t="shared" si="5"/>
        <v>17.222078181818183</v>
      </c>
      <c r="K188" s="833">
        <f t="shared" si="4"/>
        <v>910557.14</v>
      </c>
      <c r="L188" s="918"/>
      <c r="M188" s="918"/>
      <c r="N188" s="918"/>
      <c r="O188" s="918"/>
      <c r="P188" s="918"/>
      <c r="Q188" s="918"/>
      <c r="R188" s="918"/>
      <c r="S188" s="918"/>
      <c r="T188" s="918"/>
      <c r="DI188" s="2"/>
      <c r="DJ188" s="2"/>
      <c r="GR188" s="2"/>
      <c r="GS188" s="2"/>
      <c r="GT188" s="2"/>
      <c r="GU188" s="2"/>
      <c r="GV188" s="2"/>
      <c r="GW188" s="2"/>
      <c r="GX188" s="2"/>
      <c r="GY188" s="2"/>
      <c r="GZ188" s="2"/>
    </row>
    <row r="189" spans="1:208" s="16" customFormat="1" ht="16.5" thickBot="1">
      <c r="A189" s="23"/>
      <c r="B189" s="23"/>
      <c r="C189" s="23"/>
      <c r="D189" s="51"/>
      <c r="E189" s="43"/>
      <c r="F189" s="68"/>
      <c r="G189" s="17" t="s">
        <v>375</v>
      </c>
      <c r="H189" s="522">
        <f>H188</f>
        <v>1100000</v>
      </c>
      <c r="I189" s="522">
        <f>I188</f>
        <v>189442.86</v>
      </c>
      <c r="J189" s="872">
        <f t="shared" si="5"/>
        <v>17.222078181818183</v>
      </c>
      <c r="K189" s="832">
        <f t="shared" si="4"/>
        <v>910557.14</v>
      </c>
      <c r="L189" s="918"/>
      <c r="M189" s="918"/>
      <c r="N189" s="918"/>
      <c r="O189" s="918"/>
      <c r="P189" s="918"/>
      <c r="Q189" s="918"/>
      <c r="R189" s="918"/>
      <c r="S189" s="918"/>
      <c r="T189" s="918"/>
      <c r="DI189" s="2"/>
      <c r="DJ189" s="2"/>
      <c r="GR189" s="2"/>
      <c r="GS189" s="2"/>
      <c r="GT189" s="2"/>
      <c r="GU189" s="2"/>
      <c r="GV189" s="2"/>
      <c r="GW189" s="2"/>
      <c r="GX189" s="2"/>
      <c r="GY189" s="2"/>
      <c r="GZ189" s="2"/>
    </row>
    <row r="190" spans="1:208" s="16" customFormat="1" ht="33" thickBot="1" thickTop="1">
      <c r="A190" s="91"/>
      <c r="B190" s="91"/>
      <c r="C190" s="91">
        <v>360</v>
      </c>
      <c r="D190" s="175"/>
      <c r="E190" s="334"/>
      <c r="F190" s="228"/>
      <c r="G190" s="231" t="s">
        <v>493</v>
      </c>
      <c r="H190" s="513"/>
      <c r="I190" s="513"/>
      <c r="J190" s="878"/>
      <c r="K190" s="826">
        <f t="shared" si="4"/>
        <v>0</v>
      </c>
      <c r="L190" s="918"/>
      <c r="M190" s="918"/>
      <c r="N190" s="918"/>
      <c r="O190" s="918"/>
      <c r="P190" s="918"/>
      <c r="Q190" s="918"/>
      <c r="R190" s="918"/>
      <c r="S190" s="918"/>
      <c r="T190" s="918"/>
      <c r="DI190" s="2"/>
      <c r="DJ190" s="2"/>
      <c r="GR190" s="2"/>
      <c r="GS190" s="2"/>
      <c r="GT190" s="2"/>
      <c r="GU190" s="2"/>
      <c r="GV190" s="2"/>
      <c r="GW190" s="2"/>
      <c r="GX190" s="2"/>
      <c r="GY190" s="2"/>
      <c r="GZ190" s="2"/>
    </row>
    <row r="191" spans="1:208" s="16" customFormat="1" ht="16.5" thickTop="1">
      <c r="A191" s="23"/>
      <c r="B191" s="23"/>
      <c r="C191" s="23"/>
      <c r="D191" s="58"/>
      <c r="E191" s="44">
        <v>54</v>
      </c>
      <c r="F191" s="248">
        <v>423</v>
      </c>
      <c r="G191" s="123" t="s">
        <v>201</v>
      </c>
      <c r="H191" s="554"/>
      <c r="I191" s="554"/>
      <c r="J191" s="878"/>
      <c r="K191" s="826">
        <f t="shared" si="4"/>
        <v>0</v>
      </c>
      <c r="L191" s="918"/>
      <c r="M191" s="918"/>
      <c r="N191" s="918"/>
      <c r="O191" s="918"/>
      <c r="P191" s="918"/>
      <c r="Q191" s="918"/>
      <c r="R191" s="918"/>
      <c r="S191" s="918"/>
      <c r="T191" s="918"/>
      <c r="DI191" s="2"/>
      <c r="DJ191" s="2"/>
      <c r="GR191" s="2"/>
      <c r="GS191" s="2"/>
      <c r="GT191" s="2"/>
      <c r="GU191" s="2"/>
      <c r="GV191" s="2"/>
      <c r="GW191" s="2"/>
      <c r="GX191" s="2"/>
      <c r="GY191" s="2"/>
      <c r="GZ191" s="2"/>
    </row>
    <row r="192" spans="1:208" s="16" customFormat="1" ht="15.75">
      <c r="A192" s="23"/>
      <c r="B192" s="23"/>
      <c r="C192" s="23"/>
      <c r="D192" s="23"/>
      <c r="E192" s="6">
        <v>55</v>
      </c>
      <c r="F192" s="249">
        <v>424</v>
      </c>
      <c r="G192" s="131" t="s">
        <v>225</v>
      </c>
      <c r="H192" s="522"/>
      <c r="I192" s="522"/>
      <c r="J192" s="876"/>
      <c r="K192" s="833">
        <f t="shared" si="4"/>
        <v>0</v>
      </c>
      <c r="L192" s="918"/>
      <c r="M192" s="918"/>
      <c r="N192" s="918"/>
      <c r="O192" s="918"/>
      <c r="P192" s="918"/>
      <c r="Q192" s="918"/>
      <c r="R192" s="918"/>
      <c r="S192" s="918"/>
      <c r="T192" s="918"/>
      <c r="DI192" s="2"/>
      <c r="DJ192" s="2"/>
      <c r="GR192" s="2"/>
      <c r="GS192" s="2"/>
      <c r="GT192" s="2"/>
      <c r="GU192" s="2"/>
      <c r="GV192" s="2"/>
      <c r="GW192" s="2"/>
      <c r="GX192" s="2"/>
      <c r="GY192" s="2"/>
      <c r="GZ192" s="2"/>
    </row>
    <row r="193" spans="1:208" s="16" customFormat="1" ht="16.5" thickBot="1">
      <c r="A193" s="116"/>
      <c r="B193" s="116"/>
      <c r="C193" s="116"/>
      <c r="D193" s="59"/>
      <c r="E193" s="41">
        <v>56</v>
      </c>
      <c r="F193" s="251">
        <v>512</v>
      </c>
      <c r="G193" s="132" t="s">
        <v>229</v>
      </c>
      <c r="H193" s="559">
        <v>1200000</v>
      </c>
      <c r="I193" s="559">
        <v>0</v>
      </c>
      <c r="J193" s="872">
        <f t="shared" si="5"/>
        <v>0</v>
      </c>
      <c r="K193" s="832">
        <f t="shared" si="4"/>
        <v>1200000</v>
      </c>
      <c r="L193" s="918"/>
      <c r="M193" s="918"/>
      <c r="N193" s="918"/>
      <c r="O193" s="918"/>
      <c r="P193" s="918"/>
      <c r="Q193" s="918"/>
      <c r="R193" s="918"/>
      <c r="S193" s="918"/>
      <c r="T193" s="918"/>
      <c r="DI193" s="2"/>
      <c r="DJ193" s="2"/>
      <c r="GR193" s="2"/>
      <c r="GS193" s="2"/>
      <c r="GT193" s="2"/>
      <c r="GU193" s="2"/>
      <c r="GV193" s="2"/>
      <c r="GW193" s="2"/>
      <c r="GX193" s="2"/>
      <c r="GY193" s="2"/>
      <c r="GZ193" s="2"/>
    </row>
    <row r="194" spans="1:208" s="16" customFormat="1" ht="32.25" thickTop="1">
      <c r="A194" s="23"/>
      <c r="B194" s="23"/>
      <c r="C194" s="23"/>
      <c r="D194" s="51"/>
      <c r="E194" s="43"/>
      <c r="F194" s="250"/>
      <c r="G194" s="36" t="s">
        <v>494</v>
      </c>
      <c r="H194" s="514"/>
      <c r="I194" s="514"/>
      <c r="J194" s="878"/>
      <c r="K194" s="826">
        <f t="shared" si="4"/>
        <v>0</v>
      </c>
      <c r="L194" s="918"/>
      <c r="M194" s="918"/>
      <c r="N194" s="918"/>
      <c r="O194" s="918"/>
      <c r="P194" s="918"/>
      <c r="Q194" s="918"/>
      <c r="R194" s="918"/>
      <c r="S194" s="918"/>
      <c r="T194" s="918"/>
      <c r="DI194" s="2"/>
      <c r="DJ194" s="2"/>
      <c r="GR194" s="2"/>
      <c r="GS194" s="2"/>
      <c r="GT194" s="2"/>
      <c r="GU194" s="2"/>
      <c r="GV194" s="2"/>
      <c r="GW194" s="2"/>
      <c r="GX194" s="2"/>
      <c r="GY194" s="2"/>
      <c r="GZ194" s="2"/>
    </row>
    <row r="195" spans="1:208" s="16" customFormat="1" ht="15.75">
      <c r="A195" s="23"/>
      <c r="B195" s="23"/>
      <c r="C195" s="23"/>
      <c r="D195" s="51"/>
      <c r="E195" s="43"/>
      <c r="F195" s="250"/>
      <c r="G195" s="7" t="s">
        <v>63</v>
      </c>
      <c r="H195" s="493">
        <f>H191+H192+H193</f>
        <v>1200000</v>
      </c>
      <c r="I195" s="493">
        <f>I191+I192+I193</f>
        <v>0</v>
      </c>
      <c r="J195" s="876">
        <f t="shared" si="5"/>
        <v>0</v>
      </c>
      <c r="K195" s="833">
        <f t="shared" si="4"/>
        <v>1200000</v>
      </c>
      <c r="L195" s="918"/>
      <c r="M195" s="918"/>
      <c r="N195" s="918"/>
      <c r="O195" s="918"/>
      <c r="P195" s="918"/>
      <c r="Q195" s="918"/>
      <c r="R195" s="918"/>
      <c r="S195" s="918"/>
      <c r="T195" s="918"/>
      <c r="DI195" s="2"/>
      <c r="DJ195" s="2"/>
      <c r="GR195" s="2"/>
      <c r="GS195" s="2"/>
      <c r="GT195" s="2"/>
      <c r="GU195" s="2"/>
      <c r="GV195" s="2"/>
      <c r="GW195" s="2"/>
      <c r="GX195" s="2"/>
      <c r="GY195" s="2"/>
      <c r="GZ195" s="2"/>
    </row>
    <row r="196" spans="1:208" s="16" customFormat="1" ht="16.5" thickBot="1">
      <c r="A196" s="116"/>
      <c r="B196" s="116"/>
      <c r="C196" s="116"/>
      <c r="D196" s="78"/>
      <c r="E196" s="40"/>
      <c r="F196" s="81"/>
      <c r="G196" s="17" t="s">
        <v>495</v>
      </c>
      <c r="H196" s="559">
        <f>H195</f>
        <v>1200000</v>
      </c>
      <c r="I196" s="559">
        <f>I195</f>
        <v>0</v>
      </c>
      <c r="J196" s="872">
        <f t="shared" si="5"/>
        <v>0</v>
      </c>
      <c r="K196" s="832">
        <f t="shared" si="4"/>
        <v>1200000</v>
      </c>
      <c r="L196" s="918"/>
      <c r="M196" s="918"/>
      <c r="N196" s="918"/>
      <c r="O196" s="918"/>
      <c r="P196" s="918"/>
      <c r="Q196" s="918"/>
      <c r="R196" s="918"/>
      <c r="S196" s="918"/>
      <c r="T196" s="918"/>
      <c r="DI196" s="2"/>
      <c r="DJ196" s="2"/>
      <c r="GR196" s="2"/>
      <c r="GS196" s="2"/>
      <c r="GT196" s="2"/>
      <c r="GU196" s="2"/>
      <c r="GV196" s="2"/>
      <c r="GW196" s="2"/>
      <c r="GX196" s="2"/>
      <c r="GY196" s="2"/>
      <c r="GZ196" s="2"/>
    </row>
    <row r="197" spans="1:208" s="16" customFormat="1" ht="17.25" thickBot="1" thickTop="1">
      <c r="A197" s="91"/>
      <c r="B197" s="91"/>
      <c r="C197" s="91">
        <v>620</v>
      </c>
      <c r="D197" s="91"/>
      <c r="E197" s="107"/>
      <c r="F197" s="228"/>
      <c r="G197" s="230" t="s">
        <v>319</v>
      </c>
      <c r="H197" s="513"/>
      <c r="I197" s="513"/>
      <c r="J197" s="877"/>
      <c r="K197" s="836">
        <f t="shared" si="4"/>
        <v>0</v>
      </c>
      <c r="L197" s="918"/>
      <c r="M197" s="918"/>
      <c r="N197" s="918"/>
      <c r="O197" s="918"/>
      <c r="P197" s="918"/>
      <c r="Q197" s="918"/>
      <c r="R197" s="918"/>
      <c r="S197" s="918"/>
      <c r="T197" s="918"/>
      <c r="DI197" s="2"/>
      <c r="DJ197" s="2"/>
      <c r="GR197" s="2"/>
      <c r="GS197" s="2"/>
      <c r="GT197" s="2"/>
      <c r="GU197" s="2"/>
      <c r="GV197" s="2"/>
      <c r="GW197" s="2"/>
      <c r="GX197" s="2"/>
      <c r="GY197" s="2"/>
      <c r="GZ197" s="2"/>
    </row>
    <row r="198" spans="1:208" s="16" customFormat="1" ht="32.25" thickTop="1">
      <c r="A198" s="417"/>
      <c r="B198" s="417"/>
      <c r="C198" s="26"/>
      <c r="D198" s="26"/>
      <c r="E198" s="25">
        <v>57</v>
      </c>
      <c r="F198" s="908">
        <v>423</v>
      </c>
      <c r="G198" s="161" t="s">
        <v>588</v>
      </c>
      <c r="H198" s="491">
        <v>50000000</v>
      </c>
      <c r="I198" s="491">
        <v>31350000</v>
      </c>
      <c r="J198" s="878">
        <f t="shared" si="5"/>
        <v>62.7</v>
      </c>
      <c r="K198" s="826">
        <f t="shared" si="4"/>
        <v>18650000</v>
      </c>
      <c r="L198" s="918"/>
      <c r="M198" s="918"/>
      <c r="N198" s="918"/>
      <c r="O198" s="918"/>
      <c r="P198" s="918"/>
      <c r="Q198" s="918"/>
      <c r="R198" s="918"/>
      <c r="S198" s="918"/>
      <c r="T198" s="918"/>
      <c r="DI198" s="2"/>
      <c r="DJ198" s="2"/>
      <c r="GR198" s="2"/>
      <c r="GS198" s="2"/>
      <c r="GT198" s="2"/>
      <c r="GU198" s="2"/>
      <c r="GV198" s="2"/>
      <c r="GW198" s="2"/>
      <c r="GX198" s="2"/>
      <c r="GY198" s="2"/>
      <c r="GZ198" s="2"/>
    </row>
    <row r="199" spans="1:208" s="16" customFormat="1" ht="15.75">
      <c r="A199" s="417"/>
      <c r="B199" s="417"/>
      <c r="C199" s="204"/>
      <c r="D199" s="204"/>
      <c r="E199" s="6">
        <v>58</v>
      </c>
      <c r="F199" s="906">
        <v>424</v>
      </c>
      <c r="G199" s="704" t="s">
        <v>68</v>
      </c>
      <c r="H199" s="525">
        <v>550000</v>
      </c>
      <c r="I199" s="525">
        <v>275000</v>
      </c>
      <c r="J199" s="876">
        <f t="shared" si="5"/>
        <v>50</v>
      </c>
      <c r="K199" s="833">
        <f t="shared" si="4"/>
        <v>275000</v>
      </c>
      <c r="L199" s="918"/>
      <c r="M199" s="918"/>
      <c r="N199" s="918"/>
      <c r="O199" s="918"/>
      <c r="P199" s="918"/>
      <c r="Q199" s="918"/>
      <c r="R199" s="918"/>
      <c r="S199" s="918"/>
      <c r="T199" s="918"/>
      <c r="DI199" s="2"/>
      <c r="DJ199" s="2"/>
      <c r="GR199" s="2"/>
      <c r="GS199" s="2"/>
      <c r="GT199" s="2"/>
      <c r="GU199" s="2"/>
      <c r="GV199" s="2"/>
      <c r="GW199" s="2"/>
      <c r="GX199" s="2"/>
      <c r="GY199" s="2"/>
      <c r="GZ199" s="2"/>
    </row>
    <row r="200" spans="1:208" s="16" customFormat="1" ht="15.75">
      <c r="A200" s="905"/>
      <c r="B200" s="905"/>
      <c r="C200" s="204"/>
      <c r="D200" s="204"/>
      <c r="E200" s="6">
        <v>58.1</v>
      </c>
      <c r="F200" s="906">
        <v>511</v>
      </c>
      <c r="G200" s="907" t="s">
        <v>302</v>
      </c>
      <c r="H200" s="512">
        <v>12368186.8</v>
      </c>
      <c r="I200" s="512">
        <v>4300000</v>
      </c>
      <c r="J200" s="876">
        <f t="shared" si="5"/>
        <v>34.766615911719576</v>
      </c>
      <c r="K200" s="833">
        <f t="shared" si="4"/>
        <v>8068186.800000001</v>
      </c>
      <c r="L200" s="929"/>
      <c r="M200" s="929"/>
      <c r="N200" s="929"/>
      <c r="O200" s="929"/>
      <c r="P200" s="929"/>
      <c r="Q200" s="929"/>
      <c r="R200" s="929"/>
      <c r="S200" s="929"/>
      <c r="T200" s="929"/>
      <c r="DI200" s="2"/>
      <c r="DJ200" s="2"/>
      <c r="GR200" s="2"/>
      <c r="GS200" s="2"/>
      <c r="GT200" s="2"/>
      <c r="GU200" s="2"/>
      <c r="GV200" s="2"/>
      <c r="GW200" s="2"/>
      <c r="GX200" s="2"/>
      <c r="GY200" s="2"/>
      <c r="GZ200" s="2"/>
    </row>
    <row r="201" spans="1:208" s="16" customFormat="1" ht="15.75">
      <c r="A201" s="905"/>
      <c r="B201" s="905"/>
      <c r="C201" s="204"/>
      <c r="D201" s="204"/>
      <c r="E201" s="6">
        <v>58.2</v>
      </c>
      <c r="F201" s="906">
        <v>541</v>
      </c>
      <c r="G201" s="704" t="s">
        <v>372</v>
      </c>
      <c r="H201" s="525">
        <v>1000000</v>
      </c>
      <c r="I201" s="525">
        <v>0</v>
      </c>
      <c r="J201" s="876">
        <f t="shared" si="5"/>
        <v>0</v>
      </c>
      <c r="K201" s="833">
        <f t="shared" si="4"/>
        <v>1000000</v>
      </c>
      <c r="L201" s="918"/>
      <c r="M201" s="918"/>
      <c r="N201" s="918"/>
      <c r="O201" s="918"/>
      <c r="P201" s="918"/>
      <c r="Q201" s="918"/>
      <c r="R201" s="918"/>
      <c r="S201" s="918"/>
      <c r="T201" s="918"/>
      <c r="DI201" s="2"/>
      <c r="DJ201" s="2"/>
      <c r="GR201" s="2"/>
      <c r="GS201" s="2"/>
      <c r="GT201" s="2"/>
      <c r="GU201" s="2"/>
      <c r="GV201" s="2"/>
      <c r="GW201" s="2"/>
      <c r="GX201" s="2"/>
      <c r="GY201" s="2"/>
      <c r="GZ201" s="2"/>
    </row>
    <row r="202" spans="1:208" s="16" customFormat="1" ht="31.5">
      <c r="A202" s="413"/>
      <c r="B202" s="413"/>
      <c r="C202" s="413"/>
      <c r="D202" s="51"/>
      <c r="E202" s="43"/>
      <c r="F202" s="68"/>
      <c r="G202" s="33" t="s">
        <v>271</v>
      </c>
      <c r="H202" s="491"/>
      <c r="I202" s="491"/>
      <c r="J202" s="876"/>
      <c r="K202" s="833">
        <f t="shared" si="4"/>
        <v>0</v>
      </c>
      <c r="L202" s="918"/>
      <c r="M202" s="918"/>
      <c r="N202" s="918"/>
      <c r="O202" s="918"/>
      <c r="P202" s="918"/>
      <c r="Q202" s="918"/>
      <c r="R202" s="918"/>
      <c r="S202" s="918"/>
      <c r="T202" s="918"/>
      <c r="DI202" s="2"/>
      <c r="DJ202" s="2"/>
      <c r="GR202" s="2"/>
      <c r="GS202" s="2"/>
      <c r="GT202" s="2"/>
      <c r="GU202" s="2"/>
      <c r="GV202" s="2"/>
      <c r="GW202" s="2"/>
      <c r="GX202" s="2"/>
      <c r="GY202" s="2"/>
      <c r="GZ202" s="2"/>
    </row>
    <row r="203" spans="1:208" s="16" customFormat="1" ht="15.75">
      <c r="A203" s="413"/>
      <c r="B203" s="413"/>
      <c r="C203" s="413"/>
      <c r="D203" s="51"/>
      <c r="E203" s="43"/>
      <c r="F203" s="68"/>
      <c r="G203" s="7" t="s">
        <v>63</v>
      </c>
      <c r="H203" s="492">
        <f>H198+H199+H200+H201</f>
        <v>63918186.8</v>
      </c>
      <c r="I203" s="492">
        <f>I198+I199+I200+I201</f>
        <v>35925000</v>
      </c>
      <c r="J203" s="872">
        <f t="shared" si="5"/>
        <v>56.2046606741354</v>
      </c>
      <c r="K203" s="832">
        <f t="shared" si="4"/>
        <v>27993186.799999997</v>
      </c>
      <c r="L203" s="918"/>
      <c r="M203" s="918"/>
      <c r="N203" s="918"/>
      <c r="O203" s="918"/>
      <c r="P203" s="918"/>
      <c r="Q203" s="918"/>
      <c r="R203" s="918"/>
      <c r="S203" s="918"/>
      <c r="T203" s="918"/>
      <c r="DI203" s="2"/>
      <c r="DJ203" s="2"/>
      <c r="GR203" s="2"/>
      <c r="GS203" s="2"/>
      <c r="GT203" s="2"/>
      <c r="GU203" s="2"/>
      <c r="GV203" s="2"/>
      <c r="GW203" s="2"/>
      <c r="GX203" s="2"/>
      <c r="GY203" s="2"/>
      <c r="GZ203" s="2"/>
    </row>
    <row r="204" spans="1:208" s="16" customFormat="1" ht="16.5" thickBot="1">
      <c r="A204" s="414"/>
      <c r="B204" s="414"/>
      <c r="C204" s="414"/>
      <c r="D204" s="78"/>
      <c r="E204" s="40"/>
      <c r="F204" s="81"/>
      <c r="G204" s="60" t="s">
        <v>272</v>
      </c>
      <c r="H204" s="490">
        <f>H203</f>
        <v>63918186.8</v>
      </c>
      <c r="I204" s="490">
        <f>I203</f>
        <v>35925000</v>
      </c>
      <c r="J204" s="875">
        <f t="shared" si="5"/>
        <v>56.2046606741354</v>
      </c>
      <c r="K204" s="828">
        <f t="shared" si="4"/>
        <v>27993186.799999997</v>
      </c>
      <c r="L204" s="918"/>
      <c r="M204" s="918"/>
      <c r="N204" s="918"/>
      <c r="O204" s="918"/>
      <c r="P204" s="918"/>
      <c r="Q204" s="918"/>
      <c r="R204" s="918"/>
      <c r="S204" s="918"/>
      <c r="T204" s="918"/>
      <c r="DI204" s="2"/>
      <c r="DJ204" s="2"/>
      <c r="GR204" s="2"/>
      <c r="GS204" s="2"/>
      <c r="GT204" s="2"/>
      <c r="GU204" s="2"/>
      <c r="GV204" s="2"/>
      <c r="GW204" s="2"/>
      <c r="GX204" s="2"/>
      <c r="GY204" s="2"/>
      <c r="GZ204" s="2"/>
    </row>
    <row r="205" spans="1:208" s="16" customFormat="1" ht="17.25" thickBot="1" thickTop="1">
      <c r="A205" s="91"/>
      <c r="B205" s="91"/>
      <c r="C205" s="91">
        <v>630</v>
      </c>
      <c r="D205" s="175"/>
      <c r="E205" s="334"/>
      <c r="F205" s="228"/>
      <c r="G205" s="230" t="s">
        <v>280</v>
      </c>
      <c r="H205" s="513"/>
      <c r="I205" s="513"/>
      <c r="J205" s="878"/>
      <c r="K205" s="826">
        <f t="shared" si="4"/>
        <v>0</v>
      </c>
      <c r="L205" s="918"/>
      <c r="M205" s="918"/>
      <c r="N205" s="918"/>
      <c r="O205" s="918"/>
      <c r="P205" s="918"/>
      <c r="Q205" s="918"/>
      <c r="R205" s="918"/>
      <c r="S205" s="918"/>
      <c r="T205" s="918"/>
      <c r="DI205" s="2"/>
      <c r="DJ205" s="2"/>
      <c r="GR205" s="2"/>
      <c r="GS205" s="2"/>
      <c r="GT205" s="2"/>
      <c r="GU205" s="2"/>
      <c r="GV205" s="2"/>
      <c r="GW205" s="2"/>
      <c r="GX205" s="2"/>
      <c r="GY205" s="2"/>
      <c r="GZ205" s="2"/>
    </row>
    <row r="206" spans="1:208" s="16" customFormat="1" ht="33" thickBot="1" thickTop="1">
      <c r="A206" s="70"/>
      <c r="B206" s="70"/>
      <c r="C206" s="70"/>
      <c r="D206" s="641"/>
      <c r="E206" s="797">
        <v>59</v>
      </c>
      <c r="F206" s="229">
        <v>451</v>
      </c>
      <c r="G206" s="851" t="s">
        <v>525</v>
      </c>
      <c r="H206" s="513"/>
      <c r="I206" s="513"/>
      <c r="J206" s="878"/>
      <c r="K206" s="826">
        <f t="shared" si="4"/>
        <v>0</v>
      </c>
      <c r="L206" s="918"/>
      <c r="M206" s="918"/>
      <c r="N206" s="918"/>
      <c r="O206" s="918"/>
      <c r="P206" s="918"/>
      <c r="Q206" s="918"/>
      <c r="R206" s="918"/>
      <c r="S206" s="918"/>
      <c r="T206" s="918"/>
      <c r="DI206" s="2"/>
      <c r="DJ206" s="2"/>
      <c r="GR206" s="2"/>
      <c r="GS206" s="2"/>
      <c r="GT206" s="2"/>
      <c r="GU206" s="2"/>
      <c r="GV206" s="2"/>
      <c r="GW206" s="2"/>
      <c r="GX206" s="2"/>
      <c r="GY206" s="2"/>
      <c r="GZ206" s="2"/>
    </row>
    <row r="207" spans="1:208" s="16" customFormat="1" ht="32.25" thickTop="1">
      <c r="A207" s="76"/>
      <c r="B207" s="76"/>
      <c r="C207" s="76"/>
      <c r="D207" s="51"/>
      <c r="E207" s="43"/>
      <c r="F207" s="68"/>
      <c r="G207" s="36" t="s">
        <v>281</v>
      </c>
      <c r="H207" s="516"/>
      <c r="I207" s="516"/>
      <c r="J207" s="878"/>
      <c r="K207" s="826">
        <f t="shared" si="4"/>
        <v>0</v>
      </c>
      <c r="L207" s="918"/>
      <c r="M207" s="918"/>
      <c r="N207" s="918"/>
      <c r="O207" s="918"/>
      <c r="P207" s="918"/>
      <c r="Q207" s="918"/>
      <c r="R207" s="918"/>
      <c r="S207" s="918"/>
      <c r="T207" s="918"/>
      <c r="DI207" s="2"/>
      <c r="DJ207" s="2"/>
      <c r="GR207" s="2"/>
      <c r="GS207" s="2"/>
      <c r="GT207" s="2"/>
      <c r="GU207" s="2"/>
      <c r="GV207" s="2"/>
      <c r="GW207" s="2"/>
      <c r="GX207" s="2"/>
      <c r="GY207" s="2"/>
      <c r="GZ207" s="2"/>
    </row>
    <row r="208" spans="1:208" s="16" customFormat="1" ht="15.75">
      <c r="A208" s="23"/>
      <c r="B208" s="23"/>
      <c r="C208" s="23"/>
      <c r="D208" s="51"/>
      <c r="E208" s="43"/>
      <c r="F208" s="68"/>
      <c r="G208" s="7" t="s">
        <v>63</v>
      </c>
      <c r="H208" s="492">
        <f>H206</f>
        <v>0</v>
      </c>
      <c r="I208" s="492">
        <f>I206</f>
        <v>0</v>
      </c>
      <c r="J208" s="876"/>
      <c r="K208" s="833">
        <f t="shared" si="4"/>
        <v>0</v>
      </c>
      <c r="L208" s="918"/>
      <c r="M208" s="918"/>
      <c r="N208" s="918"/>
      <c r="O208" s="918"/>
      <c r="P208" s="918"/>
      <c r="Q208" s="918"/>
      <c r="R208" s="918"/>
      <c r="S208" s="918"/>
      <c r="T208" s="918"/>
      <c r="DI208" s="2"/>
      <c r="DJ208" s="2"/>
      <c r="GR208" s="2"/>
      <c r="GS208" s="2"/>
      <c r="GT208" s="2"/>
      <c r="GU208" s="2"/>
      <c r="GV208" s="2"/>
      <c r="GW208" s="2"/>
      <c r="GX208" s="2"/>
      <c r="GY208" s="2"/>
      <c r="GZ208" s="2"/>
    </row>
    <row r="209" spans="1:208" s="16" customFormat="1" ht="16.5" thickBot="1">
      <c r="A209" s="116"/>
      <c r="B209" s="116"/>
      <c r="C209" s="116"/>
      <c r="D209" s="78"/>
      <c r="E209" s="40"/>
      <c r="F209" s="81"/>
      <c r="G209" s="74" t="s">
        <v>496</v>
      </c>
      <c r="H209" s="757">
        <f>H208</f>
        <v>0</v>
      </c>
      <c r="I209" s="757">
        <f>I208</f>
        <v>0</v>
      </c>
      <c r="J209" s="872"/>
      <c r="K209" s="832">
        <f aca="true" t="shared" si="6" ref="K209:K272">H209-I209</f>
        <v>0</v>
      </c>
      <c r="L209" s="918"/>
      <c r="M209" s="918"/>
      <c r="N209" s="918"/>
      <c r="O209" s="918"/>
      <c r="P209" s="918"/>
      <c r="Q209" s="918"/>
      <c r="R209" s="918"/>
      <c r="S209" s="918"/>
      <c r="T209" s="918"/>
      <c r="DI209" s="2"/>
      <c r="DJ209" s="2"/>
      <c r="GR209" s="2"/>
      <c r="GS209" s="2"/>
      <c r="GT209" s="2"/>
      <c r="GU209" s="2"/>
      <c r="GV209" s="2"/>
      <c r="GW209" s="2"/>
      <c r="GX209" s="2"/>
      <c r="GY209" s="2"/>
      <c r="GZ209" s="2"/>
    </row>
    <row r="210" spans="1:208" s="16" customFormat="1" ht="17.25" thickBot="1" thickTop="1">
      <c r="A210" s="91"/>
      <c r="B210" s="91"/>
      <c r="C210" s="91">
        <v>510</v>
      </c>
      <c r="D210" s="642"/>
      <c r="E210" s="966"/>
      <c r="F210" s="228"/>
      <c r="G210" s="265" t="s">
        <v>524</v>
      </c>
      <c r="H210" s="516"/>
      <c r="I210" s="516"/>
      <c r="J210" s="878"/>
      <c r="K210" s="826">
        <f t="shared" si="6"/>
        <v>0</v>
      </c>
      <c r="L210" s="918"/>
      <c r="M210" s="918"/>
      <c r="N210" s="918"/>
      <c r="O210" s="918"/>
      <c r="P210" s="918"/>
      <c r="Q210" s="918"/>
      <c r="R210" s="918"/>
      <c r="S210" s="918"/>
      <c r="T210" s="918"/>
      <c r="DI210" s="2"/>
      <c r="DJ210" s="2"/>
      <c r="GR210" s="2"/>
      <c r="GS210" s="2"/>
      <c r="GT210" s="2"/>
      <c r="GU210" s="2"/>
      <c r="GV210" s="2"/>
      <c r="GW210" s="2"/>
      <c r="GX210" s="2"/>
      <c r="GY210" s="2"/>
      <c r="GZ210" s="2"/>
    </row>
    <row r="211" spans="1:208" s="16" customFormat="1" ht="48.75" thickBot="1" thickTop="1">
      <c r="A211" s="70"/>
      <c r="B211" s="70"/>
      <c r="C211" s="70"/>
      <c r="D211" s="641"/>
      <c r="E211" s="797">
        <v>60</v>
      </c>
      <c r="F211" s="229">
        <v>451</v>
      </c>
      <c r="G211" s="851" t="s">
        <v>589</v>
      </c>
      <c r="H211" s="513">
        <v>5000000</v>
      </c>
      <c r="I211" s="513">
        <f>I212+I213</f>
        <v>0</v>
      </c>
      <c r="J211" s="878">
        <f aca="true" t="shared" si="7" ref="J211:J272">I211/H211*100</f>
        <v>0</v>
      </c>
      <c r="K211" s="826">
        <f t="shared" si="6"/>
        <v>5000000</v>
      </c>
      <c r="L211" s="918"/>
      <c r="M211" s="918"/>
      <c r="N211" s="918"/>
      <c r="O211" s="918"/>
      <c r="P211" s="918"/>
      <c r="Q211" s="918"/>
      <c r="R211" s="918"/>
      <c r="S211" s="918"/>
      <c r="T211" s="918"/>
      <c r="DI211" s="2"/>
      <c r="DJ211" s="2"/>
      <c r="GR211" s="2"/>
      <c r="GS211" s="2"/>
      <c r="GT211" s="2"/>
      <c r="GU211" s="2"/>
      <c r="GV211" s="2"/>
      <c r="GW211" s="2"/>
      <c r="GX211" s="2"/>
      <c r="GY211" s="2"/>
      <c r="GZ211" s="2"/>
    </row>
    <row r="212" spans="1:208" s="16" customFormat="1" ht="48.75" thickBot="1" thickTop="1">
      <c r="A212" s="76"/>
      <c r="B212" s="76"/>
      <c r="C212" s="76"/>
      <c r="D212" s="76"/>
      <c r="E212" s="75"/>
      <c r="F212" s="967">
        <v>4511</v>
      </c>
      <c r="G212" s="166" t="s">
        <v>635</v>
      </c>
      <c r="H212" s="504">
        <v>995000</v>
      </c>
      <c r="I212" s="504">
        <v>0</v>
      </c>
      <c r="J212" s="878">
        <f t="shared" si="7"/>
        <v>0</v>
      </c>
      <c r="K212" s="826">
        <f t="shared" si="6"/>
        <v>995000</v>
      </c>
      <c r="L212" s="919"/>
      <c r="M212" s="919"/>
      <c r="N212" s="919"/>
      <c r="O212" s="919"/>
      <c r="P212" s="919"/>
      <c r="Q212" s="919"/>
      <c r="R212" s="919"/>
      <c r="S212" s="919"/>
      <c r="T212" s="919"/>
      <c r="DI212" s="2"/>
      <c r="DJ212" s="2"/>
      <c r="GR212" s="2"/>
      <c r="GS212" s="2"/>
      <c r="GT212" s="2"/>
      <c r="GU212" s="2"/>
      <c r="GV212" s="2"/>
      <c r="GW212" s="2"/>
      <c r="GX212" s="2"/>
      <c r="GY212" s="2"/>
      <c r="GZ212" s="2"/>
    </row>
    <row r="213" spans="1:208" s="16" customFormat="1" ht="48.75" thickBot="1" thickTop="1">
      <c r="A213" s="70"/>
      <c r="B213" s="70"/>
      <c r="C213" s="70"/>
      <c r="D213" s="70"/>
      <c r="E213" s="797"/>
      <c r="F213" s="229">
        <v>4512</v>
      </c>
      <c r="G213" s="851" t="s">
        <v>636</v>
      </c>
      <c r="H213" s="968">
        <v>4005000</v>
      </c>
      <c r="I213" s="968">
        <v>0</v>
      </c>
      <c r="J213" s="878">
        <f t="shared" si="7"/>
        <v>0</v>
      </c>
      <c r="K213" s="826">
        <f t="shared" si="6"/>
        <v>4005000</v>
      </c>
      <c r="L213" s="919"/>
      <c r="M213" s="919"/>
      <c r="N213" s="919"/>
      <c r="O213" s="919"/>
      <c r="P213" s="919"/>
      <c r="Q213" s="919"/>
      <c r="R213" s="919"/>
      <c r="S213" s="919"/>
      <c r="T213" s="919"/>
      <c r="DI213" s="2"/>
      <c r="DJ213" s="2"/>
      <c r="GR213" s="2"/>
      <c r="GS213" s="2"/>
      <c r="GT213" s="2"/>
      <c r="GU213" s="2"/>
      <c r="GV213" s="2"/>
      <c r="GW213" s="2"/>
      <c r="GX213" s="2"/>
      <c r="GY213" s="2"/>
      <c r="GZ213" s="2"/>
    </row>
    <row r="214" spans="1:208" s="16" customFormat="1" ht="32.25" thickTop="1">
      <c r="A214" s="23"/>
      <c r="B214" s="23"/>
      <c r="C214" s="23"/>
      <c r="D214" s="51"/>
      <c r="E214" s="43"/>
      <c r="F214" s="68"/>
      <c r="G214" s="33" t="s">
        <v>526</v>
      </c>
      <c r="H214" s="510"/>
      <c r="I214" s="510"/>
      <c r="J214" s="878"/>
      <c r="K214" s="826">
        <f t="shared" si="6"/>
        <v>0</v>
      </c>
      <c r="L214" s="918"/>
      <c r="M214" s="918"/>
      <c r="N214" s="918"/>
      <c r="O214" s="918"/>
      <c r="P214" s="918"/>
      <c r="Q214" s="918"/>
      <c r="R214" s="918"/>
      <c r="S214" s="918"/>
      <c r="T214" s="918"/>
      <c r="DI214" s="2"/>
      <c r="DJ214" s="2"/>
      <c r="GR214" s="2"/>
      <c r="GS214" s="2"/>
      <c r="GT214" s="2"/>
      <c r="GU214" s="2"/>
      <c r="GV214" s="2"/>
      <c r="GW214" s="2"/>
      <c r="GX214" s="2"/>
      <c r="GY214" s="2"/>
      <c r="GZ214" s="2"/>
    </row>
    <row r="215" spans="1:208" s="16" customFormat="1" ht="15.75">
      <c r="A215" s="23"/>
      <c r="B215" s="23"/>
      <c r="C215" s="23"/>
      <c r="D215" s="51"/>
      <c r="E215" s="43"/>
      <c r="F215" s="68"/>
      <c r="G215" s="7" t="s">
        <v>550</v>
      </c>
      <c r="H215" s="888">
        <f>H211</f>
        <v>5000000</v>
      </c>
      <c r="I215" s="888">
        <f>I211</f>
        <v>0</v>
      </c>
      <c r="J215" s="876">
        <f t="shared" si="7"/>
        <v>0</v>
      </c>
      <c r="K215" s="833">
        <f t="shared" si="6"/>
        <v>5000000</v>
      </c>
      <c r="L215" s="918"/>
      <c r="M215" s="918"/>
      <c r="N215" s="918"/>
      <c r="O215" s="918"/>
      <c r="P215" s="918"/>
      <c r="Q215" s="918"/>
      <c r="R215" s="918"/>
      <c r="S215" s="918"/>
      <c r="T215" s="918"/>
      <c r="DI215" s="2"/>
      <c r="DJ215" s="2"/>
      <c r="GR215" s="2"/>
      <c r="GS215" s="2"/>
      <c r="GT215" s="2"/>
      <c r="GU215" s="2"/>
      <c r="GV215" s="2"/>
      <c r="GW215" s="2"/>
      <c r="GX215" s="2"/>
      <c r="GY215" s="2"/>
      <c r="GZ215" s="2"/>
    </row>
    <row r="216" spans="1:208" s="16" customFormat="1" ht="15.75">
      <c r="A216" s="23"/>
      <c r="B216" s="23"/>
      <c r="C216" s="23"/>
      <c r="D216" s="51"/>
      <c r="E216" s="43"/>
      <c r="F216" s="68"/>
      <c r="G216" s="19" t="s">
        <v>69</v>
      </c>
      <c r="H216" s="511"/>
      <c r="I216" s="511"/>
      <c r="J216" s="876"/>
      <c r="K216" s="833">
        <f t="shared" si="6"/>
        <v>0</v>
      </c>
      <c r="L216" s="918"/>
      <c r="M216" s="918"/>
      <c r="N216" s="918"/>
      <c r="O216" s="918"/>
      <c r="P216" s="918"/>
      <c r="Q216" s="918"/>
      <c r="R216" s="918"/>
      <c r="S216" s="918"/>
      <c r="T216" s="918"/>
      <c r="DI216" s="2"/>
      <c r="DJ216" s="2"/>
      <c r="GR216" s="2"/>
      <c r="GS216" s="2"/>
      <c r="GT216" s="2"/>
      <c r="GU216" s="2"/>
      <c r="GV216" s="2"/>
      <c r="GW216" s="2"/>
      <c r="GX216" s="2"/>
      <c r="GY216" s="2"/>
      <c r="GZ216" s="2"/>
    </row>
    <row r="217" spans="1:208" s="16" customFormat="1" ht="16.5" thickBot="1">
      <c r="A217" s="23"/>
      <c r="B217" s="23"/>
      <c r="C217" s="23"/>
      <c r="D217" s="51"/>
      <c r="E217" s="43"/>
      <c r="F217" s="68"/>
      <c r="G217" s="60" t="s">
        <v>527</v>
      </c>
      <c r="H217" s="493">
        <f>H215</f>
        <v>5000000</v>
      </c>
      <c r="I217" s="493">
        <f>I215</f>
        <v>0</v>
      </c>
      <c r="J217" s="872">
        <f t="shared" si="7"/>
        <v>0</v>
      </c>
      <c r="K217" s="832">
        <f t="shared" si="6"/>
        <v>5000000</v>
      </c>
      <c r="L217" s="918"/>
      <c r="M217" s="918"/>
      <c r="N217" s="918"/>
      <c r="O217" s="918"/>
      <c r="P217" s="918"/>
      <c r="Q217" s="918"/>
      <c r="R217" s="918"/>
      <c r="S217" s="918"/>
      <c r="T217" s="918"/>
      <c r="DI217" s="2"/>
      <c r="DJ217" s="2"/>
      <c r="GR217" s="2"/>
      <c r="GS217" s="2"/>
      <c r="GT217" s="2"/>
      <c r="GU217" s="2"/>
      <c r="GV217" s="2"/>
      <c r="GW217" s="2"/>
      <c r="GX217" s="2"/>
      <c r="GY217" s="2"/>
      <c r="GZ217" s="2"/>
    </row>
    <row r="218" spans="1:208" s="16" customFormat="1" ht="17.25" thickBot="1" thickTop="1">
      <c r="A218" s="125"/>
      <c r="B218" s="813"/>
      <c r="C218" s="813">
        <v>436</v>
      </c>
      <c r="D218" s="813"/>
      <c r="E218" s="969"/>
      <c r="F218" s="970"/>
      <c r="G218" s="224" t="s">
        <v>530</v>
      </c>
      <c r="H218" s="513"/>
      <c r="I218" s="513"/>
      <c r="J218" s="878"/>
      <c r="K218" s="826">
        <f t="shared" si="6"/>
        <v>0</v>
      </c>
      <c r="L218" s="918"/>
      <c r="M218" s="918"/>
      <c r="N218" s="918"/>
      <c r="O218" s="918"/>
      <c r="P218" s="918"/>
      <c r="Q218" s="918"/>
      <c r="R218" s="918"/>
      <c r="S218" s="918"/>
      <c r="T218" s="918"/>
      <c r="DI218" s="2"/>
      <c r="DJ218" s="2"/>
      <c r="GR218" s="2"/>
      <c r="GS218" s="2"/>
      <c r="GT218" s="2"/>
      <c r="GU218" s="2"/>
      <c r="GV218" s="2"/>
      <c r="GW218" s="2"/>
      <c r="GX218" s="2"/>
      <c r="GY218" s="2"/>
      <c r="GZ218" s="2"/>
    </row>
    <row r="219" spans="1:208" s="16" customFormat="1" ht="33" thickBot="1" thickTop="1">
      <c r="A219" s="204"/>
      <c r="B219" s="37"/>
      <c r="C219" s="37"/>
      <c r="D219" s="37"/>
      <c r="E219" s="430">
        <v>61</v>
      </c>
      <c r="F219" s="971">
        <v>451</v>
      </c>
      <c r="G219" s="166" t="s">
        <v>525</v>
      </c>
      <c r="H219" s="855">
        <v>5100000</v>
      </c>
      <c r="I219" s="855">
        <v>0</v>
      </c>
      <c r="J219" s="878">
        <f t="shared" si="7"/>
        <v>0</v>
      </c>
      <c r="K219" s="826">
        <f t="shared" si="6"/>
        <v>5100000</v>
      </c>
      <c r="L219" s="918"/>
      <c r="M219" s="918"/>
      <c r="N219" s="918"/>
      <c r="O219" s="918"/>
      <c r="P219" s="918"/>
      <c r="Q219" s="918"/>
      <c r="R219" s="918"/>
      <c r="S219" s="918"/>
      <c r="T219" s="918"/>
      <c r="DI219" s="2"/>
      <c r="DJ219" s="2"/>
      <c r="GR219" s="2"/>
      <c r="GS219" s="2"/>
      <c r="GT219" s="2"/>
      <c r="GU219" s="2"/>
      <c r="GV219" s="2"/>
      <c r="GW219" s="2"/>
      <c r="GX219" s="2"/>
      <c r="GY219" s="2"/>
      <c r="GZ219" s="2"/>
    </row>
    <row r="220" spans="1:208" s="16" customFormat="1" ht="32.25" thickTop="1">
      <c r="A220" s="411"/>
      <c r="B220" s="411"/>
      <c r="C220" s="411"/>
      <c r="D220" s="390"/>
      <c r="E220" s="214"/>
      <c r="F220" s="412"/>
      <c r="G220" s="36" t="s">
        <v>531</v>
      </c>
      <c r="H220" s="491"/>
      <c r="I220" s="491"/>
      <c r="J220" s="878"/>
      <c r="K220" s="826">
        <f t="shared" si="6"/>
        <v>0</v>
      </c>
      <c r="L220" s="918"/>
      <c r="M220" s="918"/>
      <c r="N220" s="918"/>
      <c r="O220" s="918"/>
      <c r="P220" s="918"/>
      <c r="Q220" s="918"/>
      <c r="R220" s="918"/>
      <c r="S220" s="918"/>
      <c r="T220" s="918"/>
      <c r="DI220" s="2"/>
      <c r="DJ220" s="2"/>
      <c r="GR220" s="2"/>
      <c r="GS220" s="2"/>
      <c r="GT220" s="2"/>
      <c r="GU220" s="2"/>
      <c r="GV220" s="2"/>
      <c r="GW220" s="2"/>
      <c r="GX220" s="2"/>
      <c r="GY220" s="2"/>
      <c r="GZ220" s="2"/>
    </row>
    <row r="221" spans="1:208" s="16" customFormat="1" ht="15.75">
      <c r="A221" s="23"/>
      <c r="B221" s="23"/>
      <c r="C221" s="23"/>
      <c r="D221" s="51"/>
      <c r="E221" s="43"/>
      <c r="F221" s="68"/>
      <c r="G221" s="7" t="s">
        <v>550</v>
      </c>
      <c r="H221" s="492">
        <f>H219</f>
        <v>5100000</v>
      </c>
      <c r="I221" s="492">
        <f>I219</f>
        <v>0</v>
      </c>
      <c r="J221" s="876">
        <f t="shared" si="7"/>
        <v>0</v>
      </c>
      <c r="K221" s="833">
        <f t="shared" si="6"/>
        <v>5100000</v>
      </c>
      <c r="L221" s="918"/>
      <c r="M221" s="918"/>
      <c r="N221" s="918"/>
      <c r="O221" s="918"/>
      <c r="P221" s="918"/>
      <c r="Q221" s="918"/>
      <c r="R221" s="918"/>
      <c r="S221" s="918"/>
      <c r="T221" s="918"/>
      <c r="DI221" s="2"/>
      <c r="DJ221" s="2"/>
      <c r="GR221" s="2"/>
      <c r="GS221" s="2"/>
      <c r="GT221" s="2"/>
      <c r="GU221" s="2"/>
      <c r="GV221" s="2"/>
      <c r="GW221" s="2"/>
      <c r="GX221" s="2"/>
      <c r="GY221" s="2"/>
      <c r="GZ221" s="2"/>
    </row>
    <row r="222" spans="1:208" s="16" customFormat="1" ht="16.5" thickBot="1">
      <c r="A222" s="23"/>
      <c r="B222" s="23"/>
      <c r="C222" s="23"/>
      <c r="D222" s="51"/>
      <c r="E222" s="43"/>
      <c r="F222" s="68"/>
      <c r="G222" s="60" t="s">
        <v>532</v>
      </c>
      <c r="H222" s="493">
        <f>H221</f>
        <v>5100000</v>
      </c>
      <c r="I222" s="493">
        <f>I221</f>
        <v>0</v>
      </c>
      <c r="J222" s="872">
        <f t="shared" si="7"/>
        <v>0</v>
      </c>
      <c r="K222" s="832">
        <f t="shared" si="6"/>
        <v>5100000</v>
      </c>
      <c r="L222" s="918"/>
      <c r="M222" s="918"/>
      <c r="N222" s="918"/>
      <c r="O222" s="918"/>
      <c r="P222" s="918"/>
      <c r="Q222" s="918"/>
      <c r="R222" s="918"/>
      <c r="S222" s="918"/>
      <c r="T222" s="918"/>
      <c r="DI222" s="2"/>
      <c r="DJ222" s="2"/>
      <c r="GR222" s="2"/>
      <c r="GS222" s="2"/>
      <c r="GT222" s="2"/>
      <c r="GU222" s="2"/>
      <c r="GV222" s="2"/>
      <c r="GW222" s="2"/>
      <c r="GX222" s="2"/>
      <c r="GY222" s="2"/>
      <c r="GZ222" s="2"/>
    </row>
    <row r="223" spans="1:208" s="16" customFormat="1" ht="17.25" thickBot="1" thickTop="1">
      <c r="A223" s="813"/>
      <c r="B223" s="813"/>
      <c r="C223" s="813">
        <v>840</v>
      </c>
      <c r="D223" s="813"/>
      <c r="E223" s="969"/>
      <c r="F223" s="1105"/>
      <c r="G223" s="1106" t="s">
        <v>101</v>
      </c>
      <c r="H223" s="516"/>
      <c r="I223" s="516"/>
      <c r="J223" s="878"/>
      <c r="K223" s="826">
        <f t="shared" si="6"/>
        <v>0</v>
      </c>
      <c r="L223" s="930"/>
      <c r="M223" s="930"/>
      <c r="N223" s="930"/>
      <c r="O223" s="930"/>
      <c r="P223" s="930"/>
      <c r="Q223" s="930"/>
      <c r="R223" s="930"/>
      <c r="S223" s="930"/>
      <c r="T223" s="930"/>
      <c r="DI223" s="2"/>
      <c r="DJ223" s="2"/>
      <c r="GR223" s="2"/>
      <c r="GS223" s="2"/>
      <c r="GT223" s="2"/>
      <c r="GU223" s="2"/>
      <c r="GV223" s="2"/>
      <c r="GW223" s="2"/>
      <c r="GX223" s="2"/>
      <c r="GY223" s="2"/>
      <c r="GZ223" s="2"/>
    </row>
    <row r="224" spans="1:208" s="16" customFormat="1" ht="33" thickBot="1" thickTop="1">
      <c r="A224" s="336"/>
      <c r="B224" s="336"/>
      <c r="C224" s="336"/>
      <c r="D224" s="623"/>
      <c r="E224" s="1107">
        <v>62</v>
      </c>
      <c r="F224" s="70">
        <v>481</v>
      </c>
      <c r="G224" s="1108" t="s">
        <v>232</v>
      </c>
      <c r="H224" s="513">
        <f>H225+H227+H229+H230+H232+H234+H236+H237</f>
        <v>9432000</v>
      </c>
      <c r="I224" s="513">
        <f>I225+I227+I229+I230+I232+I234+I236+I237</f>
        <v>1472684.48</v>
      </c>
      <c r="J224" s="877">
        <f t="shared" si="7"/>
        <v>15.613703138252758</v>
      </c>
      <c r="K224" s="836">
        <f t="shared" si="6"/>
        <v>7959315.52</v>
      </c>
      <c r="L224" s="918"/>
      <c r="M224" s="918"/>
      <c r="N224" s="918"/>
      <c r="O224" s="918"/>
      <c r="P224" s="918"/>
      <c r="Q224" s="918"/>
      <c r="R224" s="918"/>
      <c r="S224" s="918"/>
      <c r="T224" s="918"/>
      <c r="DI224" s="2"/>
      <c r="DJ224" s="2"/>
      <c r="GR224" s="2"/>
      <c r="GS224" s="2"/>
      <c r="GT224" s="2"/>
      <c r="GU224" s="2"/>
      <c r="GV224" s="2"/>
      <c r="GW224" s="2"/>
      <c r="GX224" s="2"/>
      <c r="GY224" s="2"/>
      <c r="GZ224" s="2"/>
    </row>
    <row r="225" spans="1:208" s="16" customFormat="1" ht="16.5" thickTop="1">
      <c r="A225" s="335"/>
      <c r="B225" s="335"/>
      <c r="C225" s="335"/>
      <c r="D225" s="622"/>
      <c r="E225" s="54"/>
      <c r="F225" s="25">
        <v>481930</v>
      </c>
      <c r="G225" s="700" t="s">
        <v>542</v>
      </c>
      <c r="H225" s="508">
        <v>500000</v>
      </c>
      <c r="I225" s="508">
        <v>0</v>
      </c>
      <c r="J225" s="1074">
        <f t="shared" si="7"/>
        <v>0</v>
      </c>
      <c r="K225" s="834">
        <f t="shared" si="6"/>
        <v>500000</v>
      </c>
      <c r="L225" s="931"/>
      <c r="M225" s="931"/>
      <c r="N225" s="931"/>
      <c r="O225" s="931"/>
      <c r="P225" s="931"/>
      <c r="Q225" s="931"/>
      <c r="R225" s="931"/>
      <c r="S225" s="931"/>
      <c r="T225" s="931"/>
      <c r="DI225" s="2"/>
      <c r="DJ225" s="2"/>
      <c r="GR225" s="2"/>
      <c r="GS225" s="2"/>
      <c r="GT225" s="2"/>
      <c r="GU225" s="2"/>
      <c r="GV225" s="2"/>
      <c r="GW225" s="2"/>
      <c r="GX225" s="2"/>
      <c r="GY225" s="2"/>
      <c r="GZ225" s="2"/>
    </row>
    <row r="226" spans="1:208" s="16" customFormat="1" ht="47.25">
      <c r="A226" s="335"/>
      <c r="B226" s="335"/>
      <c r="C226" s="335"/>
      <c r="D226" s="622"/>
      <c r="E226" s="261"/>
      <c r="F226" s="6"/>
      <c r="G226" s="594" t="s">
        <v>590</v>
      </c>
      <c r="H226" s="500"/>
      <c r="I226" s="500"/>
      <c r="J226" s="879"/>
      <c r="K226" s="833">
        <f t="shared" si="6"/>
        <v>0</v>
      </c>
      <c r="L226" s="931"/>
      <c r="M226" s="931"/>
      <c r="N226" s="931"/>
      <c r="O226" s="931"/>
      <c r="P226" s="931"/>
      <c r="Q226" s="931"/>
      <c r="R226" s="931"/>
      <c r="S226" s="931"/>
      <c r="T226" s="931"/>
      <c r="DI226" s="2"/>
      <c r="DJ226" s="2"/>
      <c r="GR226" s="2"/>
      <c r="GS226" s="2"/>
      <c r="GT226" s="2"/>
      <c r="GU226" s="2"/>
      <c r="GV226" s="2"/>
      <c r="GW226" s="2"/>
      <c r="GX226" s="2"/>
      <c r="GY226" s="2"/>
      <c r="GZ226" s="2"/>
    </row>
    <row r="227" spans="1:208" s="16" customFormat="1" ht="15.75">
      <c r="A227" s="335"/>
      <c r="B227" s="335"/>
      <c r="C227" s="335"/>
      <c r="D227" s="622"/>
      <c r="E227" s="261"/>
      <c r="F227" s="6">
        <v>481990</v>
      </c>
      <c r="G227" s="7" t="s">
        <v>28</v>
      </c>
      <c r="H227" s="480">
        <v>1300000</v>
      </c>
      <c r="I227" s="480">
        <v>150000</v>
      </c>
      <c r="J227" s="879">
        <f t="shared" si="7"/>
        <v>11.538461538461538</v>
      </c>
      <c r="K227" s="833">
        <f t="shared" si="6"/>
        <v>1150000</v>
      </c>
      <c r="L227" s="931"/>
      <c r="M227" s="931"/>
      <c r="N227" s="931"/>
      <c r="O227" s="931"/>
      <c r="P227" s="931"/>
      <c r="Q227" s="931"/>
      <c r="R227" s="931"/>
      <c r="S227" s="931"/>
      <c r="T227" s="931"/>
      <c r="DI227" s="2"/>
      <c r="DJ227" s="2"/>
      <c r="GR227" s="2"/>
      <c r="GS227" s="2"/>
      <c r="GT227" s="2"/>
      <c r="GU227" s="2"/>
      <c r="GV227" s="2"/>
      <c r="GW227" s="2"/>
      <c r="GX227" s="2"/>
      <c r="GY227" s="2"/>
      <c r="GZ227" s="2"/>
    </row>
    <row r="228" spans="1:208" s="16" customFormat="1" ht="60.75" customHeight="1">
      <c r="A228" s="335"/>
      <c r="B228" s="335"/>
      <c r="C228" s="335"/>
      <c r="D228" s="622"/>
      <c r="E228" s="261"/>
      <c r="F228" s="6"/>
      <c r="G228" s="7" t="s">
        <v>143</v>
      </c>
      <c r="H228" s="480"/>
      <c r="I228" s="480"/>
      <c r="J228" s="879"/>
      <c r="K228" s="833">
        <f t="shared" si="6"/>
        <v>0</v>
      </c>
      <c r="L228" s="931"/>
      <c r="M228" s="931"/>
      <c r="N228" s="931"/>
      <c r="O228" s="931"/>
      <c r="P228" s="931"/>
      <c r="Q228" s="931"/>
      <c r="R228" s="931"/>
      <c r="S228" s="931"/>
      <c r="T228" s="931"/>
      <c r="DI228" s="2"/>
      <c r="DJ228" s="2"/>
      <c r="GR228" s="2"/>
      <c r="GS228" s="2"/>
      <c r="GT228" s="2"/>
      <c r="GU228" s="2"/>
      <c r="GV228" s="2"/>
      <c r="GW228" s="2"/>
      <c r="GX228" s="2"/>
      <c r="GY228" s="2"/>
      <c r="GZ228" s="2"/>
    </row>
    <row r="229" spans="1:208" s="16" customFormat="1" ht="47.25">
      <c r="A229" s="335"/>
      <c r="B229" s="335"/>
      <c r="C229" s="335"/>
      <c r="D229" s="622"/>
      <c r="E229" s="261"/>
      <c r="F229" s="889">
        <v>481940</v>
      </c>
      <c r="G229" s="7" t="s">
        <v>29</v>
      </c>
      <c r="H229" s="500">
        <v>424000</v>
      </c>
      <c r="I229" s="500">
        <v>105999</v>
      </c>
      <c r="J229" s="879">
        <f t="shared" si="7"/>
        <v>24.999764150943395</v>
      </c>
      <c r="K229" s="833">
        <f t="shared" si="6"/>
        <v>318001</v>
      </c>
      <c r="L229" s="931"/>
      <c r="M229" s="931"/>
      <c r="N229" s="931"/>
      <c r="O229" s="931"/>
      <c r="P229" s="931"/>
      <c r="Q229" s="931"/>
      <c r="R229" s="931"/>
      <c r="S229" s="931"/>
      <c r="T229" s="931"/>
      <c r="DI229" s="2"/>
      <c r="DJ229" s="2"/>
      <c r="GR229" s="2"/>
      <c r="GS229" s="2"/>
      <c r="GT229" s="2"/>
      <c r="GU229" s="2"/>
      <c r="GV229" s="2"/>
      <c r="GW229" s="2"/>
      <c r="GX229" s="2"/>
      <c r="GY229" s="2"/>
      <c r="GZ229" s="2"/>
    </row>
    <row r="230" spans="1:208" s="16" customFormat="1" ht="15.75">
      <c r="A230" s="335"/>
      <c r="B230" s="335"/>
      <c r="C230" s="335"/>
      <c r="D230" s="622"/>
      <c r="E230" s="312"/>
      <c r="F230" s="6">
        <v>481990</v>
      </c>
      <c r="G230" s="222" t="s">
        <v>30</v>
      </c>
      <c r="H230" s="480">
        <v>180000</v>
      </c>
      <c r="I230" s="480">
        <v>75000</v>
      </c>
      <c r="J230" s="879">
        <f t="shared" si="7"/>
        <v>41.66666666666667</v>
      </c>
      <c r="K230" s="833">
        <f t="shared" si="6"/>
        <v>105000</v>
      </c>
      <c r="L230" s="931"/>
      <c r="M230" s="931"/>
      <c r="N230" s="931"/>
      <c r="O230" s="931"/>
      <c r="P230" s="931"/>
      <c r="Q230" s="931"/>
      <c r="R230" s="931"/>
      <c r="S230" s="931"/>
      <c r="T230" s="931"/>
      <c r="DI230" s="2"/>
      <c r="DJ230" s="2"/>
      <c r="GR230" s="2"/>
      <c r="GS230" s="2"/>
      <c r="GT230" s="2"/>
      <c r="GU230" s="2"/>
      <c r="GV230" s="2"/>
      <c r="GW230" s="2"/>
      <c r="GX230" s="2"/>
      <c r="GY230" s="2"/>
      <c r="GZ230" s="2"/>
    </row>
    <row r="231" spans="1:208" s="16" customFormat="1" ht="43.5" customHeight="1">
      <c r="A231" s="335"/>
      <c r="B231" s="335"/>
      <c r="C231" s="335"/>
      <c r="D231" s="622"/>
      <c r="E231" s="312"/>
      <c r="F231" s="6"/>
      <c r="G231" s="222" t="s">
        <v>142</v>
      </c>
      <c r="H231" s="480"/>
      <c r="I231" s="480"/>
      <c r="J231" s="879"/>
      <c r="K231" s="833">
        <f t="shared" si="6"/>
        <v>0</v>
      </c>
      <c r="L231" s="931"/>
      <c r="M231" s="931"/>
      <c r="N231" s="931"/>
      <c r="O231" s="931"/>
      <c r="P231" s="931"/>
      <c r="Q231" s="931"/>
      <c r="R231" s="931"/>
      <c r="S231" s="931"/>
      <c r="T231" s="931"/>
      <c r="DI231" s="2"/>
      <c r="DJ231" s="2"/>
      <c r="GR231" s="2"/>
      <c r="GS231" s="2"/>
      <c r="GT231" s="2"/>
      <c r="GU231" s="2"/>
      <c r="GV231" s="2"/>
      <c r="GW231" s="2"/>
      <c r="GX231" s="2"/>
      <c r="GY231" s="2"/>
      <c r="GZ231" s="2"/>
    </row>
    <row r="232" spans="1:208" s="16" customFormat="1" ht="31.5">
      <c r="A232" s="335"/>
      <c r="B232" s="335"/>
      <c r="C232" s="335"/>
      <c r="D232" s="622"/>
      <c r="E232" s="261"/>
      <c r="F232" s="6">
        <v>481990</v>
      </c>
      <c r="G232" s="7" t="s">
        <v>31</v>
      </c>
      <c r="H232" s="480">
        <v>290000</v>
      </c>
      <c r="I232" s="480">
        <v>143774</v>
      </c>
      <c r="J232" s="879">
        <f t="shared" si="7"/>
        <v>49.577241379310344</v>
      </c>
      <c r="K232" s="833">
        <f t="shared" si="6"/>
        <v>146226</v>
      </c>
      <c r="L232" s="931"/>
      <c r="M232" s="931"/>
      <c r="N232" s="931"/>
      <c r="O232" s="931"/>
      <c r="P232" s="931"/>
      <c r="Q232" s="931"/>
      <c r="R232" s="931"/>
      <c r="S232" s="931"/>
      <c r="T232" s="931"/>
      <c r="DI232" s="2"/>
      <c r="DJ232" s="2"/>
      <c r="GR232" s="2"/>
      <c r="GS232" s="2"/>
      <c r="GT232" s="2"/>
      <c r="GU232" s="2"/>
      <c r="GV232" s="2"/>
      <c r="GW232" s="2"/>
      <c r="GX232" s="2"/>
      <c r="GY232" s="2"/>
      <c r="GZ232" s="2"/>
    </row>
    <row r="233" spans="1:208" s="16" customFormat="1" ht="63">
      <c r="A233" s="335"/>
      <c r="B233" s="335"/>
      <c r="C233" s="335"/>
      <c r="D233" s="622"/>
      <c r="E233" s="102"/>
      <c r="F233" s="20"/>
      <c r="G233" s="222" t="s">
        <v>648</v>
      </c>
      <c r="H233" s="481"/>
      <c r="I233" s="481"/>
      <c r="J233" s="879"/>
      <c r="K233" s="833">
        <f t="shared" si="6"/>
        <v>0</v>
      </c>
      <c r="L233" s="931"/>
      <c r="M233" s="931"/>
      <c r="N233" s="931"/>
      <c r="O233" s="931"/>
      <c r="P233" s="931"/>
      <c r="Q233" s="931"/>
      <c r="R233" s="931"/>
      <c r="S233" s="931"/>
      <c r="T233" s="931"/>
      <c r="DI233" s="2"/>
      <c r="DJ233" s="2"/>
      <c r="GR233" s="2"/>
      <c r="GS233" s="2"/>
      <c r="GT233" s="2"/>
      <c r="GU233" s="2"/>
      <c r="GV233" s="2"/>
      <c r="GW233" s="2"/>
      <c r="GX233" s="2"/>
      <c r="GY233" s="2"/>
      <c r="GZ233" s="2"/>
    </row>
    <row r="234" spans="1:208" s="16" customFormat="1" ht="15.75">
      <c r="A234" s="335"/>
      <c r="B234" s="335"/>
      <c r="C234" s="335"/>
      <c r="D234" s="622"/>
      <c r="E234" s="102"/>
      <c r="F234" s="20">
        <v>481940</v>
      </c>
      <c r="G234" s="19" t="s">
        <v>86</v>
      </c>
      <c r="H234" s="481">
        <v>126000</v>
      </c>
      <c r="I234" s="481">
        <v>86656</v>
      </c>
      <c r="J234" s="879">
        <f t="shared" si="7"/>
        <v>68.77460317460317</v>
      </c>
      <c r="K234" s="833">
        <f t="shared" si="6"/>
        <v>39344</v>
      </c>
      <c r="L234" s="931"/>
      <c r="M234" s="931"/>
      <c r="N234" s="931"/>
      <c r="O234" s="931"/>
      <c r="P234" s="931"/>
      <c r="Q234" s="931"/>
      <c r="R234" s="931"/>
      <c r="S234" s="931"/>
      <c r="T234" s="931"/>
      <c r="DI234" s="2"/>
      <c r="DJ234" s="2"/>
      <c r="GR234" s="2"/>
      <c r="GS234" s="2"/>
      <c r="GT234" s="2"/>
      <c r="GU234" s="2"/>
      <c r="GV234" s="2"/>
      <c r="GW234" s="2"/>
      <c r="GX234" s="2"/>
      <c r="GY234" s="2"/>
      <c r="GZ234" s="2"/>
    </row>
    <row r="235" spans="1:208" s="16" customFormat="1" ht="63">
      <c r="A235" s="335"/>
      <c r="B235" s="335"/>
      <c r="C235" s="335"/>
      <c r="D235" s="622"/>
      <c r="E235" s="261"/>
      <c r="F235" s="6"/>
      <c r="G235" s="222" t="s">
        <v>144</v>
      </c>
      <c r="H235" s="480"/>
      <c r="I235" s="480"/>
      <c r="J235" s="879"/>
      <c r="K235" s="833">
        <f t="shared" si="6"/>
        <v>0</v>
      </c>
      <c r="L235" s="931"/>
      <c r="M235" s="931"/>
      <c r="N235" s="931"/>
      <c r="O235" s="931"/>
      <c r="P235" s="931"/>
      <c r="Q235" s="931"/>
      <c r="R235" s="931"/>
      <c r="S235" s="931"/>
      <c r="T235" s="931"/>
      <c r="DI235" s="2"/>
      <c r="DJ235" s="2"/>
      <c r="GR235" s="2"/>
      <c r="GS235" s="2"/>
      <c r="GT235" s="2"/>
      <c r="GU235" s="2"/>
      <c r="GV235" s="2"/>
      <c r="GW235" s="2"/>
      <c r="GX235" s="2"/>
      <c r="GY235" s="2"/>
      <c r="GZ235" s="2"/>
    </row>
    <row r="236" spans="1:208" s="16" customFormat="1" ht="15.75">
      <c r="A236" s="335"/>
      <c r="B236" s="335"/>
      <c r="C236" s="335"/>
      <c r="D236" s="622"/>
      <c r="E236" s="261"/>
      <c r="F236" s="6">
        <v>481940</v>
      </c>
      <c r="G236" s="7" t="s">
        <v>87</v>
      </c>
      <c r="H236" s="480">
        <v>112000</v>
      </c>
      <c r="I236" s="480">
        <v>104415.48</v>
      </c>
      <c r="J236" s="879">
        <f t="shared" si="7"/>
        <v>93.22810714285714</v>
      </c>
      <c r="K236" s="833">
        <f t="shared" si="6"/>
        <v>7584.520000000004</v>
      </c>
      <c r="L236" s="931"/>
      <c r="M236" s="931"/>
      <c r="N236" s="931"/>
      <c r="O236" s="931"/>
      <c r="P236" s="931"/>
      <c r="Q236" s="931"/>
      <c r="R236" s="931"/>
      <c r="S236" s="931"/>
      <c r="T236" s="931"/>
      <c r="DI236" s="2"/>
      <c r="DJ236" s="2"/>
      <c r="GR236" s="2"/>
      <c r="GS236" s="2"/>
      <c r="GT236" s="2"/>
      <c r="GU236" s="2"/>
      <c r="GV236" s="2"/>
      <c r="GW236" s="2"/>
      <c r="GX236" s="2"/>
      <c r="GY236" s="2"/>
      <c r="GZ236" s="2"/>
    </row>
    <row r="237" spans="1:208" s="16" customFormat="1" ht="31.5">
      <c r="A237" s="349"/>
      <c r="B237" s="349"/>
      <c r="C237" s="349"/>
      <c r="D237" s="640"/>
      <c r="E237" s="312"/>
      <c r="F237" s="6">
        <v>481940</v>
      </c>
      <c r="G237" s="7" t="s">
        <v>543</v>
      </c>
      <c r="H237" s="480">
        <v>6500000</v>
      </c>
      <c r="I237" s="480">
        <v>806840</v>
      </c>
      <c r="J237" s="879">
        <f t="shared" si="7"/>
        <v>12.412923076923077</v>
      </c>
      <c r="K237" s="833">
        <f t="shared" si="6"/>
        <v>5693160</v>
      </c>
      <c r="L237" s="924"/>
      <c r="M237" s="924"/>
      <c r="N237" s="924"/>
      <c r="O237" s="924"/>
      <c r="P237" s="924"/>
      <c r="Q237" s="924"/>
      <c r="R237" s="924"/>
      <c r="S237" s="924"/>
      <c r="T237" s="924"/>
      <c r="DI237" s="2"/>
      <c r="DJ237" s="2"/>
      <c r="GR237" s="2"/>
      <c r="GS237" s="2"/>
      <c r="GT237" s="2"/>
      <c r="GU237" s="2"/>
      <c r="GV237" s="2"/>
      <c r="GW237" s="2"/>
      <c r="GX237" s="2"/>
      <c r="GY237" s="2"/>
      <c r="GZ237" s="2"/>
    </row>
    <row r="238" spans="1:208" s="16" customFormat="1" ht="79.5" thickBot="1">
      <c r="A238" s="335"/>
      <c r="B238" s="335"/>
      <c r="C238" s="335"/>
      <c r="D238" s="622"/>
      <c r="E238" s="459"/>
      <c r="F238" s="22"/>
      <c r="G238" s="21" t="s">
        <v>647</v>
      </c>
      <c r="H238" s="486"/>
      <c r="I238" s="486"/>
      <c r="J238" s="872"/>
      <c r="K238" s="832">
        <f t="shared" si="6"/>
        <v>0</v>
      </c>
      <c r="L238" s="924"/>
      <c r="M238" s="924"/>
      <c r="N238" s="924"/>
      <c r="O238" s="924"/>
      <c r="P238" s="924"/>
      <c r="Q238" s="924"/>
      <c r="R238" s="924"/>
      <c r="S238" s="924"/>
      <c r="T238" s="924"/>
      <c r="DI238" s="2"/>
      <c r="DJ238" s="2"/>
      <c r="GR238" s="2"/>
      <c r="GS238" s="2"/>
      <c r="GT238" s="2"/>
      <c r="GU238" s="2"/>
      <c r="GV238" s="2"/>
      <c r="GW238" s="2"/>
      <c r="GX238" s="2"/>
      <c r="GY238" s="2"/>
      <c r="GZ238" s="2"/>
    </row>
    <row r="239" spans="1:208" s="16" customFormat="1" ht="32.25" thickTop="1">
      <c r="A239" s="335"/>
      <c r="B239" s="338"/>
      <c r="C239" s="338"/>
      <c r="D239" s="625"/>
      <c r="E239" s="385"/>
      <c r="F239" s="75"/>
      <c r="G239" s="36" t="s">
        <v>610</v>
      </c>
      <c r="H239" s="972"/>
      <c r="I239" s="972"/>
      <c r="J239" s="878"/>
      <c r="K239" s="826">
        <f t="shared" si="6"/>
        <v>0</v>
      </c>
      <c r="L239" s="924"/>
      <c r="M239" s="924"/>
      <c r="N239" s="924"/>
      <c r="O239" s="924"/>
      <c r="P239" s="924"/>
      <c r="Q239" s="924"/>
      <c r="R239" s="924"/>
      <c r="S239" s="924"/>
      <c r="T239" s="924"/>
      <c r="DI239" s="2"/>
      <c r="DJ239" s="2"/>
      <c r="GR239" s="2"/>
      <c r="GS239" s="2"/>
      <c r="GT239" s="2"/>
      <c r="GU239" s="2"/>
      <c r="GV239" s="2"/>
      <c r="GW239" s="2"/>
      <c r="GX239" s="2"/>
      <c r="GY239" s="2"/>
      <c r="GZ239" s="2"/>
    </row>
    <row r="240" spans="1:208" s="16" customFormat="1" ht="15.75">
      <c r="A240" s="335"/>
      <c r="B240" s="335"/>
      <c r="C240" s="335"/>
      <c r="D240" s="622"/>
      <c r="E240" s="309"/>
      <c r="F240" s="22"/>
      <c r="G240" s="19" t="s">
        <v>550</v>
      </c>
      <c r="H240" s="509">
        <f>H224</f>
        <v>9432000</v>
      </c>
      <c r="I240" s="509">
        <f>I224</f>
        <v>1472684.48</v>
      </c>
      <c r="J240" s="873">
        <f t="shared" si="7"/>
        <v>15.613703138252758</v>
      </c>
      <c r="K240" s="835">
        <f t="shared" si="6"/>
        <v>7959315.52</v>
      </c>
      <c r="L240" s="924"/>
      <c r="M240" s="924"/>
      <c r="N240" s="924"/>
      <c r="O240" s="924"/>
      <c r="P240" s="924"/>
      <c r="Q240" s="924"/>
      <c r="R240" s="924"/>
      <c r="S240" s="924"/>
      <c r="T240" s="924"/>
      <c r="DI240" s="2"/>
      <c r="DJ240" s="2"/>
      <c r="GR240" s="2"/>
      <c r="GS240" s="2"/>
      <c r="GT240" s="2"/>
      <c r="GU240" s="2"/>
      <c r="GV240" s="2"/>
      <c r="GW240" s="2"/>
      <c r="GX240" s="2"/>
      <c r="GY240" s="2"/>
      <c r="GZ240" s="2"/>
    </row>
    <row r="241" spans="1:208" s="16" customFormat="1" ht="16.5" thickBot="1">
      <c r="A241" s="337"/>
      <c r="B241" s="337"/>
      <c r="C241" s="337"/>
      <c r="D241" s="644"/>
      <c r="E241" s="310"/>
      <c r="F241" s="34"/>
      <c r="G241" s="74" t="s">
        <v>611</v>
      </c>
      <c r="H241" s="524">
        <f>H240</f>
        <v>9432000</v>
      </c>
      <c r="I241" s="524">
        <f>I240</f>
        <v>1472684.48</v>
      </c>
      <c r="J241" s="875">
        <f t="shared" si="7"/>
        <v>15.613703138252758</v>
      </c>
      <c r="K241" s="828">
        <f t="shared" si="6"/>
        <v>7959315.52</v>
      </c>
      <c r="L241" s="928"/>
      <c r="M241" s="928"/>
      <c r="N241" s="928"/>
      <c r="O241" s="928"/>
      <c r="P241" s="928"/>
      <c r="Q241" s="928"/>
      <c r="R241" s="928"/>
      <c r="S241" s="928"/>
      <c r="T241" s="928"/>
      <c r="DI241" s="2"/>
      <c r="DJ241" s="2"/>
      <c r="GR241" s="2"/>
      <c r="GS241" s="2"/>
      <c r="GT241" s="2"/>
      <c r="GU241" s="2"/>
      <c r="GV241" s="2"/>
      <c r="GW241" s="2"/>
      <c r="GX241" s="2"/>
      <c r="GY241" s="2"/>
      <c r="GZ241" s="2"/>
    </row>
    <row r="242" spans="1:208" s="16" customFormat="1" ht="17.25" thickBot="1" thickTop="1">
      <c r="A242" s="91"/>
      <c r="B242" s="91"/>
      <c r="C242" s="91"/>
      <c r="D242" s="175"/>
      <c r="E242" s="175"/>
      <c r="F242" s="107"/>
      <c r="G242" s="82" t="s">
        <v>39</v>
      </c>
      <c r="H242" s="513"/>
      <c r="I242" s="513"/>
      <c r="J242" s="878"/>
      <c r="K242" s="826">
        <f t="shared" si="6"/>
        <v>0</v>
      </c>
      <c r="L242" s="921"/>
      <c r="M242" s="921"/>
      <c r="N242" s="921"/>
      <c r="O242" s="921"/>
      <c r="P242" s="921"/>
      <c r="Q242" s="921"/>
      <c r="R242" s="921"/>
      <c r="S242" s="921"/>
      <c r="T242" s="921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DI242" s="2"/>
      <c r="DJ242" s="2"/>
      <c r="GR242" s="2"/>
      <c r="GS242" s="2"/>
      <c r="GT242" s="2"/>
      <c r="GU242" s="2"/>
      <c r="GV242" s="2"/>
      <c r="GW242" s="2"/>
      <c r="GX242" s="2"/>
      <c r="GY242" s="2"/>
      <c r="GZ242" s="2"/>
    </row>
    <row r="243" spans="1:208" s="16" customFormat="1" ht="17.25" thickBot="1" thickTop="1">
      <c r="A243" s="91"/>
      <c r="B243" s="91"/>
      <c r="C243" s="91">
        <v>920</v>
      </c>
      <c r="D243" s="175"/>
      <c r="E243" s="175"/>
      <c r="F243" s="107"/>
      <c r="G243" s="171" t="s">
        <v>345</v>
      </c>
      <c r="H243" s="517"/>
      <c r="I243" s="517"/>
      <c r="J243" s="878"/>
      <c r="K243" s="826">
        <f t="shared" si="6"/>
        <v>0</v>
      </c>
      <c r="L243" s="921"/>
      <c r="M243" s="921"/>
      <c r="N243" s="921"/>
      <c r="O243" s="921"/>
      <c r="P243" s="921"/>
      <c r="Q243" s="921"/>
      <c r="R243" s="921"/>
      <c r="S243" s="921"/>
      <c r="T243" s="921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DI243" s="2"/>
      <c r="DJ243" s="2"/>
      <c r="GR243" s="2"/>
      <c r="GS243" s="2"/>
      <c r="GT243" s="2"/>
      <c r="GU243" s="2"/>
      <c r="GV243" s="2"/>
      <c r="GW243" s="2"/>
      <c r="GX243" s="2"/>
      <c r="GY243" s="2"/>
      <c r="GZ243" s="2"/>
    </row>
    <row r="244" spans="1:208" s="16" customFormat="1" ht="32.25" thickTop="1">
      <c r="A244" s="76"/>
      <c r="B244" s="76"/>
      <c r="C244" s="76"/>
      <c r="D244" s="58"/>
      <c r="E244" s="54"/>
      <c r="F244" s="25"/>
      <c r="G244" s="33" t="s">
        <v>233</v>
      </c>
      <c r="H244" s="503"/>
      <c r="I244" s="503"/>
      <c r="J244" s="878"/>
      <c r="K244" s="826">
        <f t="shared" si="6"/>
        <v>0</v>
      </c>
      <c r="L244" s="921"/>
      <c r="M244" s="921"/>
      <c r="N244" s="921"/>
      <c r="O244" s="921"/>
      <c r="P244" s="921"/>
      <c r="Q244" s="921"/>
      <c r="R244" s="921"/>
      <c r="S244" s="921"/>
      <c r="T244" s="921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DI244" s="2"/>
      <c r="DJ244" s="2"/>
      <c r="GR244" s="2"/>
      <c r="GS244" s="2"/>
      <c r="GT244" s="2"/>
      <c r="GU244" s="2"/>
      <c r="GV244" s="2"/>
      <c r="GW244" s="2"/>
      <c r="GX244" s="2"/>
      <c r="GY244" s="2"/>
      <c r="GZ244" s="2"/>
    </row>
    <row r="245" spans="1:208" s="16" customFormat="1" ht="15.75">
      <c r="A245" s="23"/>
      <c r="B245" s="23"/>
      <c r="C245" s="23"/>
      <c r="D245" s="58"/>
      <c r="E245" s="54"/>
      <c r="F245" s="121">
        <v>463</v>
      </c>
      <c r="G245" s="33" t="s">
        <v>300</v>
      </c>
      <c r="H245" s="498">
        <f>H246+H259</f>
        <v>10069980</v>
      </c>
      <c r="I245" s="498">
        <f>I246+I259</f>
        <v>5732512.03</v>
      </c>
      <c r="J245" s="879">
        <f t="shared" si="7"/>
        <v>56.926746925018726</v>
      </c>
      <c r="K245" s="833">
        <f t="shared" si="6"/>
        <v>4337467.97</v>
      </c>
      <c r="L245" s="921"/>
      <c r="M245" s="921"/>
      <c r="N245" s="921"/>
      <c r="O245" s="921"/>
      <c r="P245" s="921"/>
      <c r="Q245" s="921"/>
      <c r="R245" s="921"/>
      <c r="S245" s="921"/>
      <c r="T245" s="921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DI245" s="2"/>
      <c r="DJ245" s="2"/>
      <c r="GR245" s="2"/>
      <c r="GS245" s="2"/>
      <c r="GT245" s="2"/>
      <c r="GU245" s="2"/>
      <c r="GV245" s="2"/>
      <c r="GW245" s="2"/>
      <c r="GX245" s="2"/>
      <c r="GY245" s="2"/>
      <c r="GZ245" s="2"/>
    </row>
    <row r="246" spans="1:208" s="16" customFormat="1" ht="31.5">
      <c r="A246" s="23"/>
      <c r="B246" s="23"/>
      <c r="C246" s="23"/>
      <c r="D246" s="58"/>
      <c r="E246" s="54">
        <v>63</v>
      </c>
      <c r="F246" s="203">
        <v>4631</v>
      </c>
      <c r="G246" s="33" t="s">
        <v>22</v>
      </c>
      <c r="H246" s="491">
        <f>H247+H248+H249+H250+H251+H252+H253+H254+H255+H256+H257+H258</f>
        <v>9349980</v>
      </c>
      <c r="I246" s="491">
        <f>I247+I248+I249+I250+I251+I252+I253+I254+I255+I256+I257+I258</f>
        <v>5732512.03</v>
      </c>
      <c r="J246" s="879">
        <f t="shared" si="7"/>
        <v>61.31042023619302</v>
      </c>
      <c r="K246" s="833">
        <f t="shared" si="6"/>
        <v>3617467.9699999997</v>
      </c>
      <c r="L246" s="921"/>
      <c r="M246" s="921"/>
      <c r="N246" s="921"/>
      <c r="O246" s="921"/>
      <c r="P246" s="921"/>
      <c r="Q246" s="921"/>
      <c r="R246" s="921"/>
      <c r="S246" s="921"/>
      <c r="T246" s="921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DI246" s="2"/>
      <c r="DJ246" s="2"/>
      <c r="GR246" s="2"/>
      <c r="GS246" s="2"/>
      <c r="GT246" s="2"/>
      <c r="GU246" s="2"/>
      <c r="GV246" s="2"/>
      <c r="GW246" s="2"/>
      <c r="GX246" s="2"/>
      <c r="GY246" s="2"/>
      <c r="GZ246" s="2"/>
    </row>
    <row r="247" spans="1:208" s="16" customFormat="1" ht="15.75">
      <c r="A247" s="335"/>
      <c r="B247" s="335"/>
      <c r="C247" s="335"/>
      <c r="D247" s="622"/>
      <c r="E247" s="261"/>
      <c r="F247" s="20"/>
      <c r="G247" s="19" t="s">
        <v>12</v>
      </c>
      <c r="H247" s="481">
        <v>40000</v>
      </c>
      <c r="I247" s="481">
        <v>0</v>
      </c>
      <c r="J247" s="879">
        <f t="shared" si="7"/>
        <v>0</v>
      </c>
      <c r="K247" s="833">
        <f t="shared" si="6"/>
        <v>40000</v>
      </c>
      <c r="L247" s="924"/>
      <c r="M247" s="924"/>
      <c r="N247" s="924"/>
      <c r="O247" s="924"/>
      <c r="P247" s="924"/>
      <c r="Q247" s="924"/>
      <c r="R247" s="924"/>
      <c r="S247" s="924"/>
      <c r="T247" s="924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DI247" s="2"/>
      <c r="DJ247" s="2"/>
      <c r="GR247" s="2"/>
      <c r="GS247" s="2"/>
      <c r="GT247" s="2"/>
      <c r="GU247" s="2"/>
      <c r="GV247" s="2"/>
      <c r="GW247" s="2"/>
      <c r="GX247" s="2"/>
      <c r="GY247" s="2"/>
      <c r="GZ247" s="2"/>
    </row>
    <row r="248" spans="1:208" s="16" customFormat="1" ht="15.75">
      <c r="A248" s="335"/>
      <c r="B248" s="335"/>
      <c r="C248" s="335"/>
      <c r="D248" s="622"/>
      <c r="E248" s="261"/>
      <c r="F248" s="6"/>
      <c r="G248" s="7" t="s">
        <v>8</v>
      </c>
      <c r="H248" s="480">
        <v>200000</v>
      </c>
      <c r="I248" s="480">
        <v>99581.11</v>
      </c>
      <c r="J248" s="879">
        <f t="shared" si="7"/>
        <v>49.790555000000005</v>
      </c>
      <c r="K248" s="833">
        <f t="shared" si="6"/>
        <v>100418.89</v>
      </c>
      <c r="L248" s="924"/>
      <c r="M248" s="924"/>
      <c r="N248" s="924"/>
      <c r="O248" s="924"/>
      <c r="P248" s="924"/>
      <c r="Q248" s="924"/>
      <c r="R248" s="924"/>
      <c r="S248" s="924"/>
      <c r="T248" s="924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DI248" s="2"/>
      <c r="DJ248" s="2"/>
      <c r="GR248" s="2"/>
      <c r="GS248" s="2"/>
      <c r="GT248" s="2"/>
      <c r="GU248" s="2"/>
      <c r="GV248" s="2"/>
      <c r="GW248" s="2"/>
      <c r="GX248" s="2"/>
      <c r="GY248" s="2"/>
      <c r="GZ248" s="2"/>
    </row>
    <row r="249" spans="1:208" s="16" customFormat="1" ht="15.75">
      <c r="A249" s="335"/>
      <c r="B249" s="335"/>
      <c r="C249" s="335"/>
      <c r="D249" s="622"/>
      <c r="E249" s="261"/>
      <c r="F249" s="6"/>
      <c r="G249" s="7" t="s">
        <v>9</v>
      </c>
      <c r="H249" s="500">
        <v>200000</v>
      </c>
      <c r="I249" s="500">
        <v>0</v>
      </c>
      <c r="J249" s="879">
        <f t="shared" si="7"/>
        <v>0</v>
      </c>
      <c r="K249" s="833">
        <f t="shared" si="6"/>
        <v>200000</v>
      </c>
      <c r="L249" s="924"/>
      <c r="M249" s="924"/>
      <c r="N249" s="924"/>
      <c r="O249" s="924"/>
      <c r="P249" s="924"/>
      <c r="Q249" s="924"/>
      <c r="R249" s="924"/>
      <c r="S249" s="924"/>
      <c r="T249" s="924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DI249" s="2"/>
      <c r="DJ249" s="2"/>
      <c r="GR249" s="2"/>
      <c r="GS249" s="2"/>
      <c r="GT249" s="2"/>
      <c r="GU249" s="2"/>
      <c r="GV249" s="2"/>
      <c r="GW249" s="2"/>
      <c r="GX249" s="2"/>
      <c r="GY249" s="2"/>
      <c r="GZ249" s="2"/>
    </row>
    <row r="250" spans="1:208" s="16" customFormat="1" ht="15.75">
      <c r="A250" s="335"/>
      <c r="B250" s="335"/>
      <c r="C250" s="335"/>
      <c r="D250" s="622"/>
      <c r="E250" s="261"/>
      <c r="F250" s="6"/>
      <c r="G250" s="7" t="s">
        <v>10</v>
      </c>
      <c r="H250" s="480">
        <v>5040000</v>
      </c>
      <c r="I250" s="480">
        <v>4292911.39</v>
      </c>
      <c r="J250" s="879">
        <f t="shared" si="7"/>
        <v>85.17681329365078</v>
      </c>
      <c r="K250" s="833">
        <f t="shared" si="6"/>
        <v>747088.6100000003</v>
      </c>
      <c r="L250" s="924"/>
      <c r="M250" s="924"/>
      <c r="N250" s="924"/>
      <c r="O250" s="924"/>
      <c r="P250" s="924"/>
      <c r="Q250" s="924"/>
      <c r="R250" s="924"/>
      <c r="S250" s="924"/>
      <c r="T250" s="924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DI250" s="2"/>
      <c r="DJ250" s="2"/>
      <c r="GR250" s="2"/>
      <c r="GS250" s="2"/>
      <c r="GT250" s="2"/>
      <c r="GU250" s="2"/>
      <c r="GV250" s="2"/>
      <c r="GW250" s="2"/>
      <c r="GX250" s="2"/>
      <c r="GY250" s="2"/>
      <c r="GZ250" s="2"/>
    </row>
    <row r="251" spans="1:208" s="16" customFormat="1" ht="15.75">
      <c r="A251" s="335"/>
      <c r="B251" s="335"/>
      <c r="C251" s="335"/>
      <c r="D251" s="622"/>
      <c r="E251" s="261"/>
      <c r="F251" s="6"/>
      <c r="G251" s="7" t="s">
        <v>11</v>
      </c>
      <c r="H251" s="500">
        <v>1880000</v>
      </c>
      <c r="I251" s="500">
        <v>511193.08</v>
      </c>
      <c r="J251" s="879">
        <f t="shared" si="7"/>
        <v>27.191121276595748</v>
      </c>
      <c r="K251" s="833">
        <f t="shared" si="6"/>
        <v>1368806.92</v>
      </c>
      <c r="L251" s="924"/>
      <c r="M251" s="924"/>
      <c r="N251" s="924"/>
      <c r="O251" s="924"/>
      <c r="P251" s="924"/>
      <c r="Q251" s="924"/>
      <c r="R251" s="924"/>
      <c r="S251" s="924"/>
      <c r="T251" s="924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DI251" s="2"/>
      <c r="DJ251" s="2"/>
      <c r="GR251" s="2"/>
      <c r="GS251" s="2"/>
      <c r="GT251" s="2"/>
      <c r="GU251" s="2"/>
      <c r="GV251" s="2"/>
      <c r="GW251" s="2"/>
      <c r="GX251" s="2"/>
      <c r="GY251" s="2"/>
      <c r="GZ251" s="2"/>
    </row>
    <row r="252" spans="1:208" s="16" customFormat="1" ht="15.75">
      <c r="A252" s="335"/>
      <c r="B252" s="335"/>
      <c r="C252" s="335"/>
      <c r="D252" s="622"/>
      <c r="E252" s="261"/>
      <c r="F252" s="6"/>
      <c r="G252" s="222" t="s">
        <v>15</v>
      </c>
      <c r="H252" s="500">
        <v>520000</v>
      </c>
      <c r="I252" s="500">
        <v>15939</v>
      </c>
      <c r="J252" s="879">
        <f t="shared" si="7"/>
        <v>3.0651923076923078</v>
      </c>
      <c r="K252" s="833">
        <f t="shared" si="6"/>
        <v>504061</v>
      </c>
      <c r="L252" s="924"/>
      <c r="M252" s="924"/>
      <c r="N252" s="924"/>
      <c r="O252" s="924"/>
      <c r="P252" s="924"/>
      <c r="Q252" s="924"/>
      <c r="R252" s="924"/>
      <c r="S252" s="924"/>
      <c r="T252" s="924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DI252" s="2"/>
      <c r="DJ252" s="2"/>
      <c r="GR252" s="2"/>
      <c r="GS252" s="2"/>
      <c r="GT252" s="2"/>
      <c r="GU252" s="2"/>
      <c r="GV252" s="2"/>
      <c r="GW252" s="2"/>
      <c r="GX252" s="2"/>
      <c r="GY252" s="2"/>
      <c r="GZ252" s="2"/>
    </row>
    <row r="253" spans="1:208" s="16" customFormat="1" ht="15.75">
      <c r="A253" s="335"/>
      <c r="B253" s="335"/>
      <c r="C253" s="335"/>
      <c r="D253" s="622"/>
      <c r="E253" s="261"/>
      <c r="F253" s="6"/>
      <c r="G253" s="7" t="s">
        <v>13</v>
      </c>
      <c r="H253" s="500">
        <v>120000</v>
      </c>
      <c r="I253" s="500">
        <v>0</v>
      </c>
      <c r="J253" s="879">
        <f t="shared" si="7"/>
        <v>0</v>
      </c>
      <c r="K253" s="833">
        <f t="shared" si="6"/>
        <v>120000</v>
      </c>
      <c r="L253" s="924"/>
      <c r="M253" s="924"/>
      <c r="N253" s="924"/>
      <c r="O253" s="924"/>
      <c r="P253" s="924"/>
      <c r="Q253" s="924"/>
      <c r="R253" s="924"/>
      <c r="S253" s="924"/>
      <c r="T253" s="924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DI253" s="2"/>
      <c r="DJ253" s="2"/>
      <c r="GR253" s="2"/>
      <c r="GS253" s="2"/>
      <c r="GT253" s="2"/>
      <c r="GU253" s="2"/>
      <c r="GV253" s="2"/>
      <c r="GW253" s="2"/>
      <c r="GX253" s="2"/>
      <c r="GY253" s="2"/>
      <c r="GZ253" s="2"/>
    </row>
    <row r="254" spans="1:208" s="16" customFormat="1" ht="15.75">
      <c r="A254" s="335"/>
      <c r="B254" s="335"/>
      <c r="C254" s="335"/>
      <c r="D254" s="622"/>
      <c r="E254" s="261"/>
      <c r="F254" s="6"/>
      <c r="G254" s="149" t="s">
        <v>14</v>
      </c>
      <c r="H254" s="480">
        <v>350000</v>
      </c>
      <c r="I254" s="480">
        <v>61542.5</v>
      </c>
      <c r="J254" s="879">
        <f t="shared" si="7"/>
        <v>17.583571428571428</v>
      </c>
      <c r="K254" s="833">
        <f t="shared" si="6"/>
        <v>288457.5</v>
      </c>
      <c r="L254" s="924"/>
      <c r="M254" s="924"/>
      <c r="N254" s="924"/>
      <c r="O254" s="924"/>
      <c r="P254" s="924"/>
      <c r="Q254" s="924"/>
      <c r="R254" s="924"/>
      <c r="S254" s="924"/>
      <c r="T254" s="924"/>
      <c r="V254" s="221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DI254" s="2"/>
      <c r="DJ254" s="2"/>
      <c r="GR254" s="2"/>
      <c r="GS254" s="2"/>
      <c r="GT254" s="2"/>
      <c r="GU254" s="2"/>
      <c r="GV254" s="2"/>
      <c r="GW254" s="2"/>
      <c r="GX254" s="2"/>
      <c r="GY254" s="2"/>
      <c r="GZ254" s="2"/>
    </row>
    <row r="255" spans="1:208" s="16" customFormat="1" ht="15.75">
      <c r="A255" s="335"/>
      <c r="B255" s="335"/>
      <c r="C255" s="335"/>
      <c r="D255" s="622"/>
      <c r="E255" s="50"/>
      <c r="F255" s="22"/>
      <c r="G255" s="223" t="s">
        <v>16</v>
      </c>
      <c r="H255" s="486">
        <v>230000</v>
      </c>
      <c r="I255" s="486">
        <v>77308.96</v>
      </c>
      <c r="J255" s="879">
        <f t="shared" si="7"/>
        <v>33.61259130434783</v>
      </c>
      <c r="K255" s="833">
        <f t="shared" si="6"/>
        <v>152691.03999999998</v>
      </c>
      <c r="L255" s="924"/>
      <c r="M255" s="924"/>
      <c r="N255" s="924"/>
      <c r="O255" s="924"/>
      <c r="P255" s="924"/>
      <c r="Q255" s="924"/>
      <c r="R255" s="924"/>
      <c r="S255" s="924"/>
      <c r="T255" s="924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DI255" s="2"/>
      <c r="DJ255" s="2"/>
      <c r="GR255" s="2"/>
      <c r="GS255" s="2"/>
      <c r="GT255" s="2"/>
      <c r="GU255" s="2"/>
      <c r="GV255" s="2"/>
      <c r="GW255" s="2"/>
      <c r="GX255" s="2"/>
      <c r="GY255" s="2"/>
      <c r="GZ255" s="2"/>
    </row>
    <row r="256" spans="1:208" s="16" customFormat="1" ht="15.75">
      <c r="A256" s="335"/>
      <c r="B256" s="335"/>
      <c r="C256" s="335"/>
      <c r="D256" s="622"/>
      <c r="E256" s="261"/>
      <c r="F256" s="6"/>
      <c r="G256" s="7" t="s">
        <v>17</v>
      </c>
      <c r="H256" s="480">
        <v>80000</v>
      </c>
      <c r="I256" s="480">
        <v>24055</v>
      </c>
      <c r="J256" s="879">
        <f t="shared" si="7"/>
        <v>30.06875</v>
      </c>
      <c r="K256" s="833">
        <f t="shared" si="6"/>
        <v>55945</v>
      </c>
      <c r="L256" s="924"/>
      <c r="M256" s="924"/>
      <c r="N256" s="924"/>
      <c r="O256" s="924"/>
      <c r="P256" s="924"/>
      <c r="Q256" s="924"/>
      <c r="R256" s="924"/>
      <c r="S256" s="924"/>
      <c r="T256" s="924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DI256" s="2"/>
      <c r="DJ256" s="2"/>
      <c r="GR256" s="2"/>
      <c r="GS256" s="2"/>
      <c r="GT256" s="2"/>
      <c r="GU256" s="2"/>
      <c r="GV256" s="2"/>
      <c r="GW256" s="2"/>
      <c r="GX256" s="2"/>
      <c r="GY256" s="2"/>
      <c r="GZ256" s="2"/>
    </row>
    <row r="257" spans="1:208" s="16" customFormat="1" ht="15.75">
      <c r="A257" s="335"/>
      <c r="B257" s="335"/>
      <c r="C257" s="335"/>
      <c r="D257" s="622"/>
      <c r="E257" s="261"/>
      <c r="F257" s="6"/>
      <c r="G257" s="7" t="s">
        <v>696</v>
      </c>
      <c r="H257" s="480">
        <v>649980</v>
      </c>
      <c r="I257" s="480">
        <v>649980.99</v>
      </c>
      <c r="J257" s="879">
        <f t="shared" si="7"/>
        <v>100.00015231237884</v>
      </c>
      <c r="K257" s="833">
        <f t="shared" si="6"/>
        <v>-0.9899999999906868</v>
      </c>
      <c r="L257" s="924"/>
      <c r="M257" s="924"/>
      <c r="N257" s="924"/>
      <c r="O257" s="924"/>
      <c r="P257" s="924"/>
      <c r="Q257" s="924"/>
      <c r="R257" s="924"/>
      <c r="S257" s="924"/>
      <c r="T257" s="924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DI257" s="2"/>
      <c r="DJ257" s="2"/>
      <c r="GR257" s="2"/>
      <c r="GS257" s="2"/>
      <c r="GT257" s="2"/>
      <c r="GU257" s="2"/>
      <c r="GV257" s="2"/>
      <c r="GW257" s="2"/>
      <c r="GX257" s="2"/>
      <c r="GY257" s="2"/>
      <c r="GZ257" s="2"/>
    </row>
    <row r="258" spans="1:208" s="16" customFormat="1" ht="15.75">
      <c r="A258" s="335"/>
      <c r="B258" s="335"/>
      <c r="C258" s="335"/>
      <c r="D258" s="622"/>
      <c r="E258" s="261"/>
      <c r="F258" s="6"/>
      <c r="G258" s="7" t="s">
        <v>19</v>
      </c>
      <c r="H258" s="480">
        <v>40000</v>
      </c>
      <c r="I258" s="480">
        <v>0</v>
      </c>
      <c r="J258" s="879">
        <f t="shared" si="7"/>
        <v>0</v>
      </c>
      <c r="K258" s="833">
        <f t="shared" si="6"/>
        <v>40000</v>
      </c>
      <c r="L258" s="924"/>
      <c r="M258" s="924"/>
      <c r="N258" s="924"/>
      <c r="O258" s="924"/>
      <c r="P258" s="924"/>
      <c r="Q258" s="924"/>
      <c r="R258" s="924"/>
      <c r="S258" s="924"/>
      <c r="T258" s="924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DI258" s="2"/>
      <c r="DJ258" s="2"/>
      <c r="GR258" s="2"/>
      <c r="GS258" s="2"/>
      <c r="GT258" s="2"/>
      <c r="GU258" s="2"/>
      <c r="GV258" s="2"/>
      <c r="GW258" s="2"/>
      <c r="GX258" s="2"/>
      <c r="GY258" s="2"/>
      <c r="GZ258" s="2"/>
    </row>
    <row r="259" spans="1:208" s="16" customFormat="1" ht="31.5">
      <c r="A259" s="335"/>
      <c r="B259" s="335"/>
      <c r="C259" s="335"/>
      <c r="D259" s="622"/>
      <c r="E259" s="54">
        <v>64</v>
      </c>
      <c r="F259" s="203">
        <v>4632</v>
      </c>
      <c r="G259" s="122" t="s">
        <v>20</v>
      </c>
      <c r="H259" s="498">
        <f>H260+H261+H262</f>
        <v>720000</v>
      </c>
      <c r="I259" s="498">
        <f>I260+I261+I262</f>
        <v>0</v>
      </c>
      <c r="J259" s="876">
        <f t="shared" si="7"/>
        <v>0</v>
      </c>
      <c r="K259" s="833">
        <f t="shared" si="6"/>
        <v>720000</v>
      </c>
      <c r="L259" s="928"/>
      <c r="M259" s="928"/>
      <c r="N259" s="928"/>
      <c r="O259" s="928"/>
      <c r="P259" s="928"/>
      <c r="Q259" s="928"/>
      <c r="R259" s="928"/>
      <c r="S259" s="928"/>
      <c r="T259" s="928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DI259" s="2"/>
      <c r="DJ259" s="2"/>
      <c r="GR259" s="2"/>
      <c r="GS259" s="2"/>
      <c r="GT259" s="2"/>
      <c r="GU259" s="2"/>
      <c r="GV259" s="2"/>
      <c r="GW259" s="2"/>
      <c r="GX259" s="2"/>
      <c r="GY259" s="2"/>
      <c r="GZ259" s="2"/>
    </row>
    <row r="260" spans="1:208" s="16" customFormat="1" ht="15.75">
      <c r="A260" s="335"/>
      <c r="B260" s="335"/>
      <c r="C260" s="335"/>
      <c r="D260" s="622"/>
      <c r="E260" s="50"/>
      <c r="F260" s="134"/>
      <c r="G260" s="137" t="s">
        <v>24</v>
      </c>
      <c r="H260" s="487">
        <v>500000</v>
      </c>
      <c r="I260" s="487">
        <v>0</v>
      </c>
      <c r="J260" s="876">
        <f t="shared" si="7"/>
        <v>0</v>
      </c>
      <c r="K260" s="833">
        <f t="shared" si="6"/>
        <v>500000</v>
      </c>
      <c r="L260" s="924"/>
      <c r="M260" s="924"/>
      <c r="N260" s="924"/>
      <c r="O260" s="924"/>
      <c r="P260" s="924"/>
      <c r="Q260" s="924"/>
      <c r="R260" s="924"/>
      <c r="S260" s="924"/>
      <c r="T260" s="924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DI260" s="2"/>
      <c r="DJ260" s="2"/>
      <c r="GR260" s="2"/>
      <c r="GS260" s="2"/>
      <c r="GT260" s="2"/>
      <c r="GU260" s="2"/>
      <c r="GV260" s="2"/>
      <c r="GW260" s="2"/>
      <c r="GX260" s="2"/>
      <c r="GY260" s="2"/>
      <c r="GZ260" s="2"/>
    </row>
    <row r="261" spans="1:208" s="16" customFormat="1" ht="15.75">
      <c r="A261" s="384"/>
      <c r="B261" s="384"/>
      <c r="C261" s="384"/>
      <c r="D261" s="643"/>
      <c r="E261" s="261"/>
      <c r="F261" s="6"/>
      <c r="G261" s="7" t="s">
        <v>21</v>
      </c>
      <c r="H261" s="480">
        <v>200000</v>
      </c>
      <c r="I261" s="480">
        <v>0</v>
      </c>
      <c r="J261" s="876">
        <f t="shared" si="7"/>
        <v>0</v>
      </c>
      <c r="K261" s="833">
        <f t="shared" si="6"/>
        <v>200000</v>
      </c>
      <c r="L261" s="924"/>
      <c r="M261" s="924"/>
      <c r="N261" s="924"/>
      <c r="O261" s="924"/>
      <c r="P261" s="924"/>
      <c r="Q261" s="924"/>
      <c r="R261" s="924"/>
      <c r="S261" s="924"/>
      <c r="T261" s="924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DI261" s="2"/>
      <c r="DJ261" s="2"/>
      <c r="GR261" s="2"/>
      <c r="GS261" s="2"/>
      <c r="GT261" s="2"/>
      <c r="GU261" s="2"/>
      <c r="GV261" s="2"/>
      <c r="GW261" s="2"/>
      <c r="GX261" s="2"/>
      <c r="GY261" s="2"/>
      <c r="GZ261" s="2"/>
    </row>
    <row r="262" spans="1:208" s="16" customFormat="1" ht="16.5" thickBot="1">
      <c r="A262" s="337"/>
      <c r="B262" s="337"/>
      <c r="C262" s="337"/>
      <c r="D262" s="644"/>
      <c r="E262" s="101"/>
      <c r="F262" s="34"/>
      <c r="G262" s="35" t="s">
        <v>23</v>
      </c>
      <c r="H262" s="483">
        <v>20000</v>
      </c>
      <c r="I262" s="483">
        <v>0</v>
      </c>
      <c r="J262" s="872">
        <f t="shared" si="7"/>
        <v>0</v>
      </c>
      <c r="K262" s="832">
        <f t="shared" si="6"/>
        <v>20000</v>
      </c>
      <c r="L262" s="924"/>
      <c r="M262" s="924"/>
      <c r="N262" s="924"/>
      <c r="O262" s="924"/>
      <c r="P262" s="924"/>
      <c r="Q262" s="924"/>
      <c r="R262" s="924"/>
      <c r="S262" s="924"/>
      <c r="T262" s="924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DI262" s="2"/>
      <c r="DJ262" s="2"/>
      <c r="GR262" s="2"/>
      <c r="GS262" s="2"/>
      <c r="GT262" s="2"/>
      <c r="GU262" s="2"/>
      <c r="GV262" s="2"/>
      <c r="GW262" s="2"/>
      <c r="GX262" s="2"/>
      <c r="GY262" s="2"/>
      <c r="GZ262" s="2"/>
    </row>
    <row r="263" spans="1:208" s="16" customFormat="1" ht="17.25" thickBot="1" thickTop="1">
      <c r="A263" s="91"/>
      <c r="B263" s="91"/>
      <c r="C263" s="91"/>
      <c r="D263" s="175"/>
      <c r="E263" s="334"/>
      <c r="F263" s="107"/>
      <c r="G263" s="82" t="s">
        <v>234</v>
      </c>
      <c r="H263" s="517"/>
      <c r="I263" s="517"/>
      <c r="J263" s="878"/>
      <c r="K263" s="826">
        <f t="shared" si="6"/>
        <v>0</v>
      </c>
      <c r="L263" s="921"/>
      <c r="M263" s="921"/>
      <c r="N263" s="921"/>
      <c r="O263" s="921"/>
      <c r="P263" s="921"/>
      <c r="Q263" s="921"/>
      <c r="R263" s="921"/>
      <c r="S263" s="921"/>
      <c r="T263" s="921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DI263" s="2"/>
      <c r="DJ263" s="2"/>
      <c r="GR263" s="2"/>
      <c r="GS263" s="2"/>
      <c r="GT263" s="2"/>
      <c r="GU263" s="2"/>
      <c r="GV263" s="2"/>
      <c r="GW263" s="2"/>
      <c r="GX263" s="2"/>
      <c r="GY263" s="2"/>
      <c r="GZ263" s="2"/>
    </row>
    <row r="264" spans="1:208" s="16" customFormat="1" ht="16.5" thickTop="1">
      <c r="A264" s="76"/>
      <c r="B264" s="76"/>
      <c r="C264" s="76"/>
      <c r="D264" s="621"/>
      <c r="E264" s="118"/>
      <c r="F264" s="37">
        <v>463</v>
      </c>
      <c r="G264" s="36" t="s">
        <v>300</v>
      </c>
      <c r="H264" s="482">
        <f>H265+H278</f>
        <v>7180000</v>
      </c>
      <c r="I264" s="482">
        <f>I265+I278</f>
        <v>2808783.1599999997</v>
      </c>
      <c r="J264" s="878">
        <f t="shared" si="7"/>
        <v>39.11954261838439</v>
      </c>
      <c r="K264" s="826">
        <f t="shared" si="6"/>
        <v>4371216.84</v>
      </c>
      <c r="L264" s="921"/>
      <c r="M264" s="921"/>
      <c r="N264" s="921"/>
      <c r="O264" s="921"/>
      <c r="P264" s="921"/>
      <c r="Q264" s="921"/>
      <c r="R264" s="921"/>
      <c r="S264" s="921"/>
      <c r="T264" s="921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DI264" s="2"/>
      <c r="DJ264" s="2"/>
      <c r="GR264" s="2"/>
      <c r="GS264" s="2"/>
      <c r="GT264" s="2"/>
      <c r="GU264" s="2"/>
      <c r="GV264" s="2"/>
      <c r="GW264" s="2"/>
      <c r="GX264" s="2"/>
      <c r="GY264" s="2"/>
      <c r="GZ264" s="2"/>
    </row>
    <row r="265" spans="1:208" s="16" customFormat="1" ht="31.5">
      <c r="A265" s="335"/>
      <c r="B265" s="335"/>
      <c r="C265" s="335"/>
      <c r="D265" s="622"/>
      <c r="E265" s="261">
        <v>65</v>
      </c>
      <c r="F265" s="6">
        <v>4631</v>
      </c>
      <c r="G265" s="33" t="s">
        <v>22</v>
      </c>
      <c r="H265" s="491">
        <f>H266+H267+H268+H269+H270+H271+H273+H274+H275+H276+H277+H272</f>
        <v>6910000</v>
      </c>
      <c r="I265" s="491">
        <f>I266+I267+I268+I269+I270+I271+I273+I274+I275+I276+I277+I272</f>
        <v>2800441.1599999997</v>
      </c>
      <c r="J265" s="876">
        <f t="shared" si="7"/>
        <v>40.52736845151953</v>
      </c>
      <c r="K265" s="833">
        <f t="shared" si="6"/>
        <v>4109558.8400000003</v>
      </c>
      <c r="L265" s="921"/>
      <c r="M265" s="921"/>
      <c r="N265" s="921"/>
      <c r="O265" s="921"/>
      <c r="P265" s="921"/>
      <c r="Q265" s="921"/>
      <c r="R265" s="921"/>
      <c r="S265" s="921"/>
      <c r="T265" s="921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DI265" s="2"/>
      <c r="DJ265" s="2"/>
      <c r="GR265" s="2"/>
      <c r="GS265" s="2"/>
      <c r="GT265" s="2"/>
      <c r="GU265" s="2"/>
      <c r="GV265" s="2"/>
      <c r="GW265" s="2"/>
      <c r="GX265" s="2"/>
      <c r="GY265" s="2"/>
      <c r="GZ265" s="2"/>
    </row>
    <row r="266" spans="1:208" s="16" customFormat="1" ht="15.75">
      <c r="A266" s="335"/>
      <c r="B266" s="335"/>
      <c r="C266" s="335"/>
      <c r="D266" s="622"/>
      <c r="E266" s="261"/>
      <c r="F266" s="6"/>
      <c r="G266" s="19" t="s">
        <v>12</v>
      </c>
      <c r="H266" s="481">
        <v>100000</v>
      </c>
      <c r="I266" s="481">
        <v>0</v>
      </c>
      <c r="J266" s="879">
        <f t="shared" si="7"/>
        <v>0</v>
      </c>
      <c r="K266" s="829">
        <f t="shared" si="6"/>
        <v>100000</v>
      </c>
      <c r="L266" s="924"/>
      <c r="M266" s="924"/>
      <c r="N266" s="924"/>
      <c r="O266" s="924"/>
      <c r="P266" s="924"/>
      <c r="Q266" s="924"/>
      <c r="R266" s="924"/>
      <c r="S266" s="924"/>
      <c r="T266" s="924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DI266" s="2"/>
      <c r="DJ266" s="2"/>
      <c r="GR266" s="2"/>
      <c r="GS266" s="2"/>
      <c r="GT266" s="2"/>
      <c r="GU266" s="2"/>
      <c r="GV266" s="2"/>
      <c r="GW266" s="2"/>
      <c r="GX266" s="2"/>
      <c r="GY266" s="2"/>
      <c r="GZ266" s="2"/>
    </row>
    <row r="267" spans="1:208" s="16" customFormat="1" ht="15.75">
      <c r="A267" s="335"/>
      <c r="B267" s="335"/>
      <c r="C267" s="335"/>
      <c r="D267" s="622"/>
      <c r="E267" s="261"/>
      <c r="F267" s="6"/>
      <c r="G267" s="7" t="s">
        <v>8</v>
      </c>
      <c r="H267" s="480">
        <v>350000</v>
      </c>
      <c r="I267" s="480">
        <v>93215.69</v>
      </c>
      <c r="J267" s="879">
        <f t="shared" si="7"/>
        <v>26.633054285714287</v>
      </c>
      <c r="K267" s="829">
        <f t="shared" si="6"/>
        <v>256784.31</v>
      </c>
      <c r="L267" s="924"/>
      <c r="M267" s="924"/>
      <c r="N267" s="924"/>
      <c r="O267" s="924"/>
      <c r="P267" s="924"/>
      <c r="Q267" s="924"/>
      <c r="R267" s="924"/>
      <c r="S267" s="924"/>
      <c r="T267" s="924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DI267" s="2"/>
      <c r="DJ267" s="2"/>
      <c r="GR267" s="2"/>
      <c r="GS267" s="2"/>
      <c r="GT267" s="2"/>
      <c r="GU267" s="2"/>
      <c r="GV267" s="2"/>
      <c r="GW267" s="2"/>
      <c r="GX267" s="2"/>
      <c r="GY267" s="2"/>
      <c r="GZ267" s="2"/>
    </row>
    <row r="268" spans="1:208" s="16" customFormat="1" ht="15.75">
      <c r="A268" s="335"/>
      <c r="B268" s="335"/>
      <c r="C268" s="335"/>
      <c r="D268" s="622"/>
      <c r="E268" s="261"/>
      <c r="F268" s="6"/>
      <c r="G268" s="7" t="s">
        <v>9</v>
      </c>
      <c r="H268" s="500">
        <v>400000</v>
      </c>
      <c r="I268" s="500">
        <v>0</v>
      </c>
      <c r="J268" s="879">
        <f t="shared" si="7"/>
        <v>0</v>
      </c>
      <c r="K268" s="829">
        <f t="shared" si="6"/>
        <v>400000</v>
      </c>
      <c r="L268" s="924"/>
      <c r="M268" s="924"/>
      <c r="N268" s="924"/>
      <c r="O268" s="924"/>
      <c r="P268" s="924"/>
      <c r="Q268" s="924"/>
      <c r="R268" s="924"/>
      <c r="S268" s="924"/>
      <c r="T268" s="924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DI268" s="2"/>
      <c r="DJ268" s="2"/>
      <c r="GR268" s="2"/>
      <c r="GS268" s="2"/>
      <c r="GT268" s="2"/>
      <c r="GU268" s="2"/>
      <c r="GV268" s="2"/>
      <c r="GW268" s="2"/>
      <c r="GX268" s="2"/>
      <c r="GY268" s="2"/>
      <c r="GZ268" s="2"/>
    </row>
    <row r="269" spans="1:208" s="16" customFormat="1" ht="15.75">
      <c r="A269" s="335"/>
      <c r="B269" s="335"/>
      <c r="C269" s="335"/>
      <c r="D269" s="622"/>
      <c r="E269" s="261"/>
      <c r="F269" s="6"/>
      <c r="G269" s="7" t="s">
        <v>10</v>
      </c>
      <c r="H269" s="480">
        <v>2500000</v>
      </c>
      <c r="I269" s="480">
        <v>1938545</v>
      </c>
      <c r="J269" s="879">
        <f t="shared" si="7"/>
        <v>77.54180000000001</v>
      </c>
      <c r="K269" s="829">
        <f t="shared" si="6"/>
        <v>561455</v>
      </c>
      <c r="L269" s="924"/>
      <c r="M269" s="924"/>
      <c r="N269" s="924"/>
      <c r="O269" s="924"/>
      <c r="P269" s="924"/>
      <c r="Q269" s="924"/>
      <c r="R269" s="924"/>
      <c r="S269" s="924"/>
      <c r="T269" s="924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DI269" s="2"/>
      <c r="DJ269" s="2"/>
      <c r="GR269" s="2"/>
      <c r="GS269" s="2"/>
      <c r="GT269" s="2"/>
      <c r="GU269" s="2"/>
      <c r="GV269" s="2"/>
      <c r="GW269" s="2"/>
      <c r="GX269" s="2"/>
      <c r="GY269" s="2"/>
      <c r="GZ269" s="2"/>
    </row>
    <row r="270" spans="1:208" s="16" customFormat="1" ht="15.75">
      <c r="A270" s="335"/>
      <c r="B270" s="335"/>
      <c r="C270" s="335"/>
      <c r="D270" s="622"/>
      <c r="E270" s="261"/>
      <c r="F270" s="6"/>
      <c r="G270" s="7" t="s">
        <v>11</v>
      </c>
      <c r="H270" s="480">
        <v>1500000</v>
      </c>
      <c r="I270" s="480">
        <v>596789.24</v>
      </c>
      <c r="J270" s="879">
        <f t="shared" si="7"/>
        <v>39.785949333333335</v>
      </c>
      <c r="K270" s="829">
        <f t="shared" si="6"/>
        <v>903210.76</v>
      </c>
      <c r="L270" s="924"/>
      <c r="M270" s="924"/>
      <c r="N270" s="924"/>
      <c r="O270" s="924"/>
      <c r="P270" s="924"/>
      <c r="Q270" s="924"/>
      <c r="R270" s="924"/>
      <c r="S270" s="924"/>
      <c r="T270" s="924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DI270" s="2"/>
      <c r="DJ270" s="2"/>
      <c r="GR270" s="2"/>
      <c r="GS270" s="2"/>
      <c r="GT270" s="2"/>
      <c r="GU270" s="2"/>
      <c r="GV270" s="2"/>
      <c r="GW270" s="2"/>
      <c r="GX270" s="2"/>
      <c r="GY270" s="2"/>
      <c r="GZ270" s="2"/>
    </row>
    <row r="271" spans="1:208" s="16" customFormat="1" ht="15.75">
      <c r="A271" s="335"/>
      <c r="B271" s="335"/>
      <c r="C271" s="335"/>
      <c r="D271" s="622"/>
      <c r="E271" s="261"/>
      <c r="F271" s="6"/>
      <c r="G271" s="222" t="s">
        <v>15</v>
      </c>
      <c r="H271" s="480">
        <v>360000</v>
      </c>
      <c r="I271" s="480">
        <v>19145</v>
      </c>
      <c r="J271" s="879">
        <f t="shared" si="7"/>
        <v>5.3180555555555555</v>
      </c>
      <c r="K271" s="829">
        <f t="shared" si="6"/>
        <v>340855</v>
      </c>
      <c r="L271" s="924"/>
      <c r="M271" s="924"/>
      <c r="N271" s="924"/>
      <c r="O271" s="924"/>
      <c r="P271" s="924"/>
      <c r="Q271" s="924"/>
      <c r="R271" s="924"/>
      <c r="S271" s="924"/>
      <c r="T271" s="924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DI271" s="2"/>
      <c r="DJ271" s="2"/>
      <c r="GR271" s="2"/>
      <c r="GS271" s="2"/>
      <c r="GT271" s="2"/>
      <c r="GU271" s="2"/>
      <c r="GV271" s="2"/>
      <c r="GW271" s="2"/>
      <c r="GX271" s="2"/>
      <c r="GY271" s="2"/>
      <c r="GZ271" s="2"/>
    </row>
    <row r="272" spans="1:208" s="16" customFormat="1" ht="15.75">
      <c r="A272" s="335"/>
      <c r="B272" s="335"/>
      <c r="C272" s="335"/>
      <c r="D272" s="622"/>
      <c r="E272" s="102"/>
      <c r="F272" s="20"/>
      <c r="G272" s="222" t="s">
        <v>90</v>
      </c>
      <c r="H272" s="480">
        <v>30000</v>
      </c>
      <c r="I272" s="480">
        <v>0</v>
      </c>
      <c r="J272" s="879">
        <f t="shared" si="7"/>
        <v>0</v>
      </c>
      <c r="K272" s="829">
        <f t="shared" si="6"/>
        <v>30000</v>
      </c>
      <c r="L272" s="924"/>
      <c r="M272" s="924"/>
      <c r="N272" s="924"/>
      <c r="O272" s="924"/>
      <c r="P272" s="924"/>
      <c r="Q272" s="924"/>
      <c r="R272" s="924"/>
      <c r="S272" s="924"/>
      <c r="T272" s="924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DI272" s="2"/>
      <c r="DJ272" s="2"/>
      <c r="GR272" s="2"/>
      <c r="GS272" s="2"/>
      <c r="GT272" s="2"/>
      <c r="GU272" s="2"/>
      <c r="GV272" s="2"/>
      <c r="GW272" s="2"/>
      <c r="GX272" s="2"/>
      <c r="GY272" s="2"/>
      <c r="GZ272" s="2"/>
    </row>
    <row r="273" spans="1:208" s="16" customFormat="1" ht="15.75">
      <c r="A273" s="335"/>
      <c r="B273" s="335"/>
      <c r="C273" s="335"/>
      <c r="D273" s="622"/>
      <c r="E273" s="102"/>
      <c r="F273" s="20"/>
      <c r="G273" s="149" t="s">
        <v>14</v>
      </c>
      <c r="H273" s="480">
        <v>300000</v>
      </c>
      <c r="I273" s="480">
        <v>23554</v>
      </c>
      <c r="J273" s="879">
        <f aca="true" t="shared" si="8" ref="J273:J336">I273/H273*100</f>
        <v>7.851333333333334</v>
      </c>
      <c r="K273" s="829">
        <f aca="true" t="shared" si="9" ref="K273:K336">H273-I273</f>
        <v>276446</v>
      </c>
      <c r="L273" s="924"/>
      <c r="M273" s="924"/>
      <c r="N273" s="924"/>
      <c r="O273" s="924"/>
      <c r="P273" s="924"/>
      <c r="Q273" s="924"/>
      <c r="R273" s="924"/>
      <c r="S273" s="924"/>
      <c r="T273" s="924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DI273" s="2"/>
      <c r="DJ273" s="2"/>
      <c r="GR273" s="2"/>
      <c r="GS273" s="2"/>
      <c r="GT273" s="2"/>
      <c r="GU273" s="2"/>
      <c r="GV273" s="2"/>
      <c r="GW273" s="2"/>
      <c r="GX273" s="2"/>
      <c r="GY273" s="2"/>
      <c r="GZ273" s="2"/>
    </row>
    <row r="274" spans="1:208" s="16" customFormat="1" ht="15.75">
      <c r="A274" s="335"/>
      <c r="B274" s="335"/>
      <c r="C274" s="335"/>
      <c r="D274" s="622"/>
      <c r="E274" s="102"/>
      <c r="F274" s="20"/>
      <c r="G274" s="223" t="s">
        <v>16</v>
      </c>
      <c r="H274" s="486">
        <v>410000</v>
      </c>
      <c r="I274" s="486">
        <v>92626.83</v>
      </c>
      <c r="J274" s="879">
        <f t="shared" si="8"/>
        <v>22.59190975609756</v>
      </c>
      <c r="K274" s="829">
        <f t="shared" si="9"/>
        <v>317373.17</v>
      </c>
      <c r="L274" s="924"/>
      <c r="M274" s="924"/>
      <c r="N274" s="924"/>
      <c r="O274" s="924"/>
      <c r="P274" s="924"/>
      <c r="Q274" s="924"/>
      <c r="R274" s="924"/>
      <c r="S274" s="924"/>
      <c r="T274" s="924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DI274" s="2"/>
      <c r="DJ274" s="2"/>
      <c r="GR274" s="2"/>
      <c r="GS274" s="2"/>
      <c r="GT274" s="2"/>
      <c r="GU274" s="2"/>
      <c r="GV274" s="2"/>
      <c r="GW274" s="2"/>
      <c r="GX274" s="2"/>
      <c r="GY274" s="2"/>
      <c r="GZ274" s="2"/>
    </row>
    <row r="275" spans="1:208" s="16" customFormat="1" ht="15.75">
      <c r="A275" s="335"/>
      <c r="B275" s="335"/>
      <c r="C275" s="335"/>
      <c r="D275" s="622"/>
      <c r="E275" s="102"/>
      <c r="F275" s="20"/>
      <c r="G275" s="7" t="s">
        <v>17</v>
      </c>
      <c r="H275" s="480">
        <v>140000</v>
      </c>
      <c r="I275" s="480">
        <v>33865.4</v>
      </c>
      <c r="J275" s="879">
        <f t="shared" si="8"/>
        <v>24.18957142857143</v>
      </c>
      <c r="K275" s="829">
        <f t="shared" si="9"/>
        <v>106134.6</v>
      </c>
      <c r="L275" s="924"/>
      <c r="M275" s="924"/>
      <c r="N275" s="924"/>
      <c r="O275" s="924"/>
      <c r="P275" s="924"/>
      <c r="Q275" s="924"/>
      <c r="R275" s="924"/>
      <c r="S275" s="924"/>
      <c r="T275" s="924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DI275" s="2"/>
      <c r="DJ275" s="2"/>
      <c r="GR275" s="2"/>
      <c r="GS275" s="2"/>
      <c r="GT275" s="2"/>
      <c r="GU275" s="2"/>
      <c r="GV275" s="2"/>
      <c r="GW275" s="2"/>
      <c r="GX275" s="2"/>
      <c r="GY275" s="2"/>
      <c r="GZ275" s="2"/>
    </row>
    <row r="276" spans="1:208" s="16" customFormat="1" ht="15.75">
      <c r="A276" s="335"/>
      <c r="B276" s="335"/>
      <c r="C276" s="335"/>
      <c r="D276" s="622"/>
      <c r="E276" s="102"/>
      <c r="F276" s="20"/>
      <c r="G276" s="7" t="s">
        <v>696</v>
      </c>
      <c r="H276" s="480">
        <v>20000</v>
      </c>
      <c r="I276" s="480">
        <v>2700</v>
      </c>
      <c r="J276" s="879">
        <f t="shared" si="8"/>
        <v>13.5</v>
      </c>
      <c r="K276" s="829">
        <f t="shared" si="9"/>
        <v>17300</v>
      </c>
      <c r="L276" s="924"/>
      <c r="M276" s="924"/>
      <c r="N276" s="924"/>
      <c r="O276" s="924"/>
      <c r="P276" s="924"/>
      <c r="Q276" s="924"/>
      <c r="R276" s="924"/>
      <c r="S276" s="924"/>
      <c r="T276" s="924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DI276" s="2"/>
      <c r="DJ276" s="2"/>
      <c r="GR276" s="2"/>
      <c r="GS276" s="2"/>
      <c r="GT276" s="2"/>
      <c r="GU276" s="2"/>
      <c r="GV276" s="2"/>
      <c r="GW276" s="2"/>
      <c r="GX276" s="2"/>
      <c r="GY276" s="2"/>
      <c r="GZ276" s="2"/>
    </row>
    <row r="277" spans="1:208" s="16" customFormat="1" ht="15.75">
      <c r="A277" s="335"/>
      <c r="B277" s="335"/>
      <c r="C277" s="335"/>
      <c r="D277" s="622"/>
      <c r="E277" s="102"/>
      <c r="F277" s="20"/>
      <c r="G277" s="7" t="s">
        <v>19</v>
      </c>
      <c r="H277" s="480">
        <v>800000</v>
      </c>
      <c r="I277" s="480">
        <v>0</v>
      </c>
      <c r="J277" s="879">
        <f t="shared" si="8"/>
        <v>0</v>
      </c>
      <c r="K277" s="829">
        <f t="shared" si="9"/>
        <v>800000</v>
      </c>
      <c r="L277" s="924"/>
      <c r="M277" s="924"/>
      <c r="N277" s="924"/>
      <c r="O277" s="924"/>
      <c r="P277" s="924"/>
      <c r="Q277" s="924"/>
      <c r="R277" s="924"/>
      <c r="S277" s="924"/>
      <c r="T277" s="924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DI277" s="2"/>
      <c r="DJ277" s="2"/>
      <c r="GR277" s="2"/>
      <c r="GS277" s="2"/>
      <c r="GT277" s="2"/>
      <c r="GU277" s="2"/>
      <c r="GV277" s="2"/>
      <c r="GW277" s="2"/>
      <c r="GX277" s="2"/>
      <c r="GY277" s="2"/>
      <c r="GZ277" s="2"/>
    </row>
    <row r="278" spans="1:208" s="16" customFormat="1" ht="31.5">
      <c r="A278" s="335"/>
      <c r="B278" s="335"/>
      <c r="C278" s="335"/>
      <c r="D278" s="622"/>
      <c r="E278" s="102">
        <v>66</v>
      </c>
      <c r="F278" s="226">
        <v>4632</v>
      </c>
      <c r="G278" s="122" t="s">
        <v>20</v>
      </c>
      <c r="H278" s="498">
        <f>H279+H280+H281</f>
        <v>270000</v>
      </c>
      <c r="I278" s="498">
        <f>I279+I280+I281</f>
        <v>8342</v>
      </c>
      <c r="J278" s="876">
        <f t="shared" si="8"/>
        <v>3.0896296296296297</v>
      </c>
      <c r="K278" s="833">
        <f t="shared" si="9"/>
        <v>261658</v>
      </c>
      <c r="L278" s="928"/>
      <c r="M278" s="928"/>
      <c r="N278" s="928"/>
      <c r="O278" s="928"/>
      <c r="P278" s="928"/>
      <c r="Q278" s="928"/>
      <c r="R278" s="928"/>
      <c r="S278" s="928"/>
      <c r="T278" s="928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DI278" s="2"/>
      <c r="DJ278" s="2"/>
      <c r="GR278" s="2"/>
      <c r="GS278" s="2"/>
      <c r="GT278" s="2"/>
      <c r="GU278" s="2"/>
      <c r="GV278" s="2"/>
      <c r="GW278" s="2"/>
      <c r="GX278" s="2"/>
      <c r="GY278" s="2"/>
      <c r="GZ278" s="2"/>
    </row>
    <row r="279" spans="1:208" s="16" customFormat="1" ht="15.75">
      <c r="A279" s="335"/>
      <c r="B279" s="335"/>
      <c r="C279" s="335"/>
      <c r="D279" s="622"/>
      <c r="E279" s="102"/>
      <c r="F279" s="178"/>
      <c r="G279" s="704" t="s">
        <v>520</v>
      </c>
      <c r="H279" s="556"/>
      <c r="I279" s="556"/>
      <c r="J279" s="876"/>
      <c r="K279" s="833">
        <f t="shared" si="9"/>
        <v>0</v>
      </c>
      <c r="L279" s="924"/>
      <c r="M279" s="924"/>
      <c r="N279" s="924"/>
      <c r="O279" s="924"/>
      <c r="P279" s="924"/>
      <c r="Q279" s="924"/>
      <c r="R279" s="924"/>
      <c r="S279" s="924"/>
      <c r="T279" s="924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DI279" s="2"/>
      <c r="DJ279" s="2"/>
      <c r="GR279" s="2"/>
      <c r="GS279" s="2"/>
      <c r="GT279" s="2"/>
      <c r="GU279" s="2"/>
      <c r="GV279" s="2"/>
      <c r="GW279" s="2"/>
      <c r="GX279" s="2"/>
      <c r="GY279" s="2"/>
      <c r="GZ279" s="2"/>
    </row>
    <row r="280" spans="1:208" s="16" customFormat="1" ht="15.75">
      <c r="A280" s="348"/>
      <c r="B280" s="348"/>
      <c r="C280" s="348"/>
      <c r="D280" s="638"/>
      <c r="E280" s="102"/>
      <c r="F280" s="20"/>
      <c r="G280" s="19" t="s">
        <v>21</v>
      </c>
      <c r="H280" s="509">
        <v>250000</v>
      </c>
      <c r="I280" s="509">
        <v>0</v>
      </c>
      <c r="J280" s="872">
        <f t="shared" si="8"/>
        <v>0</v>
      </c>
      <c r="K280" s="832">
        <f t="shared" si="9"/>
        <v>250000</v>
      </c>
      <c r="L280" s="924"/>
      <c r="M280" s="924"/>
      <c r="N280" s="924"/>
      <c r="O280" s="924"/>
      <c r="P280" s="924"/>
      <c r="Q280" s="924"/>
      <c r="R280" s="924"/>
      <c r="S280" s="924"/>
      <c r="T280" s="924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DI280" s="2"/>
      <c r="DJ280" s="2"/>
      <c r="GR280" s="2"/>
      <c r="GS280" s="2"/>
      <c r="GT280" s="2"/>
      <c r="GU280" s="2"/>
      <c r="GV280" s="2"/>
      <c r="GW280" s="2"/>
      <c r="GX280" s="2"/>
      <c r="GY280" s="2"/>
      <c r="GZ280" s="2"/>
    </row>
    <row r="281" spans="1:208" s="16" customFormat="1" ht="16.5" thickBot="1">
      <c r="A281" s="345"/>
      <c r="B281" s="345"/>
      <c r="C281" s="345"/>
      <c r="D281" s="631"/>
      <c r="E281" s="217"/>
      <c r="F281" s="101"/>
      <c r="G281" s="35" t="s">
        <v>23</v>
      </c>
      <c r="H281" s="483">
        <v>20000</v>
      </c>
      <c r="I281" s="483">
        <v>8342</v>
      </c>
      <c r="J281" s="875">
        <f t="shared" si="8"/>
        <v>41.71</v>
      </c>
      <c r="K281" s="828">
        <f t="shared" si="9"/>
        <v>11658</v>
      </c>
      <c r="L281" s="924"/>
      <c r="M281" s="924"/>
      <c r="N281" s="924"/>
      <c r="O281" s="924"/>
      <c r="P281" s="924"/>
      <c r="Q281" s="924"/>
      <c r="R281" s="924"/>
      <c r="S281" s="924"/>
      <c r="T281" s="924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DI281" s="2"/>
      <c r="DJ281" s="2"/>
      <c r="GR281" s="2"/>
      <c r="GS281" s="2"/>
      <c r="GT281" s="2"/>
      <c r="GU281" s="2"/>
      <c r="GV281" s="2"/>
      <c r="GW281" s="2"/>
      <c r="GX281" s="2"/>
      <c r="GY281" s="2"/>
      <c r="GZ281" s="2"/>
    </row>
    <row r="282" spans="1:208" s="16" customFormat="1" ht="32.25" thickTop="1">
      <c r="A282" s="335"/>
      <c r="B282" s="335"/>
      <c r="C282" s="335"/>
      <c r="D282" s="629"/>
      <c r="E282" s="1183"/>
      <c r="F282" s="1184"/>
      <c r="G282" s="33" t="s">
        <v>235</v>
      </c>
      <c r="H282" s="510"/>
      <c r="I282" s="510"/>
      <c r="J282" s="878"/>
      <c r="K282" s="826">
        <f t="shared" si="9"/>
        <v>0</v>
      </c>
      <c r="L282" s="921"/>
      <c r="M282" s="921"/>
      <c r="N282" s="921"/>
      <c r="O282" s="921"/>
      <c r="P282" s="921"/>
      <c r="Q282" s="921"/>
      <c r="R282" s="921"/>
      <c r="S282" s="921"/>
      <c r="T282" s="921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DI282" s="2"/>
      <c r="DJ282" s="2"/>
      <c r="GR282" s="2"/>
      <c r="GS282" s="2"/>
      <c r="GT282" s="2"/>
      <c r="GU282" s="2"/>
      <c r="GV282" s="2"/>
      <c r="GW282" s="2"/>
      <c r="GX282" s="2"/>
      <c r="GY282" s="2"/>
      <c r="GZ282" s="2"/>
    </row>
    <row r="283" spans="1:208" s="16" customFormat="1" ht="15.75">
      <c r="A283" s="335"/>
      <c r="B283" s="335"/>
      <c r="C283" s="335"/>
      <c r="D283" s="629"/>
      <c r="E283" s="1183"/>
      <c r="F283" s="1184"/>
      <c r="G283" s="7" t="s">
        <v>63</v>
      </c>
      <c r="H283" s="492">
        <f>H245+H264</f>
        <v>17249980</v>
      </c>
      <c r="I283" s="492">
        <f>I245+I264</f>
        <v>8541295.19</v>
      </c>
      <c r="J283" s="876">
        <f t="shared" si="8"/>
        <v>49.51481213311551</v>
      </c>
      <c r="K283" s="833">
        <f t="shared" si="9"/>
        <v>8708684.81</v>
      </c>
      <c r="L283" s="921"/>
      <c r="M283" s="921"/>
      <c r="N283" s="921"/>
      <c r="O283" s="921"/>
      <c r="P283" s="921"/>
      <c r="Q283" s="921"/>
      <c r="R283" s="921"/>
      <c r="S283" s="921"/>
      <c r="T283" s="921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DI283" s="2"/>
      <c r="DJ283" s="2"/>
      <c r="GR283" s="2"/>
      <c r="GS283" s="2"/>
      <c r="GT283" s="2"/>
      <c r="GU283" s="2"/>
      <c r="GV283" s="2"/>
      <c r="GW283" s="2"/>
      <c r="GX283" s="2"/>
      <c r="GY283" s="2"/>
      <c r="GZ283" s="2"/>
    </row>
    <row r="284" spans="1:208" s="16" customFormat="1" ht="16.5" thickBot="1">
      <c r="A284" s="335"/>
      <c r="B284" s="335"/>
      <c r="C284" s="335"/>
      <c r="D284" s="629"/>
      <c r="E284" s="43"/>
      <c r="F284" s="50"/>
      <c r="G284" s="60" t="s">
        <v>236</v>
      </c>
      <c r="H284" s="496">
        <f>H283</f>
        <v>17249980</v>
      </c>
      <c r="I284" s="496">
        <f>I283</f>
        <v>8541295.19</v>
      </c>
      <c r="J284" s="875">
        <f t="shared" si="8"/>
        <v>49.51481213311551</v>
      </c>
      <c r="K284" s="828">
        <f t="shared" si="9"/>
        <v>8708684.81</v>
      </c>
      <c r="L284" s="921"/>
      <c r="M284" s="921"/>
      <c r="N284" s="921"/>
      <c r="O284" s="921"/>
      <c r="P284" s="921"/>
      <c r="Q284" s="921"/>
      <c r="R284" s="921"/>
      <c r="S284" s="921"/>
      <c r="T284" s="921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DI284" s="2"/>
      <c r="DJ284" s="2"/>
      <c r="GR284" s="2"/>
      <c r="GS284" s="2"/>
      <c r="GT284" s="2"/>
      <c r="GU284" s="2"/>
      <c r="GV284" s="2"/>
      <c r="GW284" s="2"/>
      <c r="GX284" s="2"/>
      <c r="GY284" s="2"/>
      <c r="GZ284" s="2"/>
    </row>
    <row r="285" spans="1:208" s="16" customFormat="1" ht="16.5" thickTop="1">
      <c r="A285" s="576"/>
      <c r="B285" s="576"/>
      <c r="C285" s="576">
        <v>912</v>
      </c>
      <c r="D285" s="898"/>
      <c r="E285" s="898"/>
      <c r="F285" s="576"/>
      <c r="G285" s="899" t="s">
        <v>237</v>
      </c>
      <c r="H285" s="557"/>
      <c r="I285" s="557"/>
      <c r="J285" s="878"/>
      <c r="K285" s="826"/>
      <c r="L285" s="932"/>
      <c r="M285" s="932"/>
      <c r="N285" s="932"/>
      <c r="O285" s="932"/>
      <c r="P285" s="932"/>
      <c r="Q285" s="932"/>
      <c r="R285" s="932"/>
      <c r="S285" s="932"/>
      <c r="T285" s="93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DI285" s="2"/>
      <c r="DJ285" s="2"/>
      <c r="GR285" s="2"/>
      <c r="GS285" s="2"/>
      <c r="GT285" s="2"/>
      <c r="GU285" s="2"/>
      <c r="GV285" s="2"/>
      <c r="GW285" s="2"/>
      <c r="GX285" s="2"/>
      <c r="GY285" s="2"/>
      <c r="GZ285" s="2"/>
    </row>
    <row r="286" spans="1:208" s="16" customFormat="1" ht="32.25" thickBot="1">
      <c r="A286" s="90"/>
      <c r="B286" s="90"/>
      <c r="C286" s="90"/>
      <c r="D286" s="353"/>
      <c r="E286" s="318"/>
      <c r="F286" s="105"/>
      <c r="G286" s="106" t="s">
        <v>238</v>
      </c>
      <c r="H286" s="483"/>
      <c r="I286" s="483"/>
      <c r="J286" s="875"/>
      <c r="K286" s="828"/>
      <c r="L286" s="921"/>
      <c r="M286" s="921"/>
      <c r="N286" s="921"/>
      <c r="O286" s="921"/>
      <c r="P286" s="921"/>
      <c r="Q286" s="921"/>
      <c r="R286" s="921"/>
      <c r="S286" s="921"/>
      <c r="T286" s="921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DI286" s="2"/>
      <c r="DJ286" s="2"/>
      <c r="GR286" s="2"/>
      <c r="GS286" s="2"/>
      <c r="GT286" s="2"/>
      <c r="GU286" s="2"/>
      <c r="GV286" s="2"/>
      <c r="GW286" s="2"/>
      <c r="GX286" s="2"/>
      <c r="GY286" s="2"/>
      <c r="GZ286" s="2"/>
    </row>
    <row r="287" spans="1:208" s="16" customFormat="1" ht="16.5" thickTop="1">
      <c r="A287" s="76"/>
      <c r="B287" s="76"/>
      <c r="C287" s="76"/>
      <c r="D287" s="621"/>
      <c r="E287" s="118"/>
      <c r="F287" s="37">
        <v>463</v>
      </c>
      <c r="G287" s="36" t="s">
        <v>300</v>
      </c>
      <c r="H287" s="482">
        <f>H288+H300</f>
        <v>14010000</v>
      </c>
      <c r="I287" s="482">
        <f>I288+I300</f>
        <v>6406977.640000001</v>
      </c>
      <c r="J287" s="878">
        <f t="shared" si="8"/>
        <v>45.731460670949325</v>
      </c>
      <c r="K287" s="826">
        <f t="shared" si="9"/>
        <v>7603022.359999999</v>
      </c>
      <c r="L287" s="921"/>
      <c r="M287" s="921"/>
      <c r="N287" s="921"/>
      <c r="O287" s="921"/>
      <c r="P287" s="921"/>
      <c r="Q287" s="921"/>
      <c r="R287" s="921"/>
      <c r="S287" s="921"/>
      <c r="T287" s="921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DI287" s="2"/>
      <c r="DJ287" s="2"/>
      <c r="GR287" s="2"/>
      <c r="GS287" s="2"/>
      <c r="GT287" s="2"/>
      <c r="GU287" s="2"/>
      <c r="GV287" s="2"/>
      <c r="GW287" s="2"/>
      <c r="GX287" s="2"/>
      <c r="GY287" s="2"/>
      <c r="GZ287" s="2"/>
    </row>
    <row r="288" spans="1:208" s="16" customFormat="1" ht="31.5">
      <c r="A288" s="335"/>
      <c r="B288" s="335"/>
      <c r="C288" s="335"/>
      <c r="D288" s="622"/>
      <c r="E288" s="261">
        <v>67</v>
      </c>
      <c r="F288" s="6">
        <v>4631</v>
      </c>
      <c r="G288" s="33" t="s">
        <v>22</v>
      </c>
      <c r="H288" s="491">
        <f>H289+H290+H291+H292+H293+H294+H295+H296+H297+H298+H299</f>
        <v>12680000</v>
      </c>
      <c r="I288" s="491">
        <f>I289+I290+I291+I292+I293+I294+I295+I296+I297+I298+I299</f>
        <v>6395677.640000001</v>
      </c>
      <c r="J288" s="876">
        <f t="shared" si="8"/>
        <v>50.43909810725552</v>
      </c>
      <c r="K288" s="833">
        <f t="shared" si="9"/>
        <v>6284322.359999999</v>
      </c>
      <c r="L288" s="921"/>
      <c r="M288" s="921"/>
      <c r="N288" s="921"/>
      <c r="O288" s="921"/>
      <c r="P288" s="921"/>
      <c r="Q288" s="921"/>
      <c r="R288" s="921"/>
      <c r="S288" s="921"/>
      <c r="T288" s="921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DI288" s="2"/>
      <c r="DJ288" s="2"/>
      <c r="GR288" s="2"/>
      <c r="GS288" s="2"/>
      <c r="GT288" s="2"/>
      <c r="GU288" s="2"/>
      <c r="GV288" s="2"/>
      <c r="GW288" s="2"/>
      <c r="GX288" s="2"/>
      <c r="GY288" s="2"/>
      <c r="GZ288" s="2"/>
    </row>
    <row r="289" spans="1:208" s="16" customFormat="1" ht="15.75">
      <c r="A289" s="335"/>
      <c r="B289" s="335"/>
      <c r="C289" s="335"/>
      <c r="D289" s="622"/>
      <c r="E289" s="261"/>
      <c r="F289" s="6"/>
      <c r="G289" s="19" t="s">
        <v>12</v>
      </c>
      <c r="H289" s="481">
        <v>150000</v>
      </c>
      <c r="I289" s="481">
        <v>0</v>
      </c>
      <c r="J289" s="879">
        <f t="shared" si="8"/>
        <v>0</v>
      </c>
      <c r="K289" s="829">
        <f t="shared" si="9"/>
        <v>150000</v>
      </c>
      <c r="L289" s="924"/>
      <c r="M289" s="924"/>
      <c r="N289" s="924"/>
      <c r="O289" s="924"/>
      <c r="P289" s="924"/>
      <c r="Q289" s="924"/>
      <c r="R289" s="924"/>
      <c r="S289" s="924"/>
      <c r="T289" s="924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DI289" s="2"/>
      <c r="DJ289" s="2"/>
      <c r="GR289" s="2"/>
      <c r="GS289" s="2"/>
      <c r="GT289" s="2"/>
      <c r="GU289" s="2"/>
      <c r="GV289" s="2"/>
      <c r="GW289" s="2"/>
      <c r="GX289" s="2"/>
      <c r="GY289" s="2"/>
      <c r="GZ289" s="2"/>
    </row>
    <row r="290" spans="1:208" s="16" customFormat="1" ht="15.75">
      <c r="A290" s="335"/>
      <c r="B290" s="335"/>
      <c r="C290" s="335"/>
      <c r="D290" s="622"/>
      <c r="E290" s="261"/>
      <c r="F290" s="6"/>
      <c r="G290" s="7" t="s">
        <v>8</v>
      </c>
      <c r="H290" s="480">
        <v>250000</v>
      </c>
      <c r="I290" s="480">
        <v>136434.27</v>
      </c>
      <c r="J290" s="879">
        <f t="shared" si="8"/>
        <v>54.573707999999996</v>
      </c>
      <c r="K290" s="829">
        <f t="shared" si="9"/>
        <v>113565.73000000001</v>
      </c>
      <c r="L290" s="924"/>
      <c r="M290" s="924"/>
      <c r="N290" s="924"/>
      <c r="O290" s="924"/>
      <c r="P290" s="924"/>
      <c r="Q290" s="924"/>
      <c r="R290" s="924"/>
      <c r="S290" s="924"/>
      <c r="T290" s="924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DI290" s="2"/>
      <c r="DJ290" s="2"/>
      <c r="GR290" s="2"/>
      <c r="GS290" s="2"/>
      <c r="GT290" s="2"/>
      <c r="GU290" s="2"/>
      <c r="GV290" s="2"/>
      <c r="GW290" s="2"/>
      <c r="GX290" s="2"/>
      <c r="GY290" s="2"/>
      <c r="GZ290" s="2"/>
    </row>
    <row r="291" spans="1:208" s="16" customFormat="1" ht="15.75">
      <c r="A291" s="335"/>
      <c r="B291" s="335"/>
      <c r="C291" s="335"/>
      <c r="D291" s="622"/>
      <c r="E291" s="261"/>
      <c r="F291" s="6"/>
      <c r="G291" s="7" t="s">
        <v>9</v>
      </c>
      <c r="H291" s="480">
        <v>300000</v>
      </c>
      <c r="I291" s="480">
        <v>0</v>
      </c>
      <c r="J291" s="879">
        <f t="shared" si="8"/>
        <v>0</v>
      </c>
      <c r="K291" s="829">
        <f t="shared" si="9"/>
        <v>300000</v>
      </c>
      <c r="L291" s="924"/>
      <c r="M291" s="924"/>
      <c r="N291" s="924"/>
      <c r="O291" s="924"/>
      <c r="P291" s="924"/>
      <c r="Q291" s="924"/>
      <c r="R291" s="924"/>
      <c r="S291" s="924"/>
      <c r="T291" s="924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DI291" s="2"/>
      <c r="DJ291" s="2"/>
      <c r="GR291" s="2"/>
      <c r="GS291" s="2"/>
      <c r="GT291" s="2"/>
      <c r="GU291" s="2"/>
      <c r="GV291" s="2"/>
      <c r="GW291" s="2"/>
      <c r="GX291" s="2"/>
      <c r="GY291" s="2"/>
      <c r="GZ291" s="2"/>
    </row>
    <row r="292" spans="1:208" s="16" customFormat="1" ht="15.75">
      <c r="A292" s="335"/>
      <c r="B292" s="335"/>
      <c r="C292" s="335"/>
      <c r="D292" s="622"/>
      <c r="E292" s="261"/>
      <c r="F292" s="6"/>
      <c r="G292" s="7" t="s">
        <v>10</v>
      </c>
      <c r="H292" s="480">
        <v>7000000</v>
      </c>
      <c r="I292" s="480">
        <v>4109099.4</v>
      </c>
      <c r="J292" s="879">
        <f t="shared" si="8"/>
        <v>58.701420000000006</v>
      </c>
      <c r="K292" s="829">
        <f t="shared" si="9"/>
        <v>2890900.6</v>
      </c>
      <c r="L292" s="924"/>
      <c r="M292" s="924"/>
      <c r="N292" s="924"/>
      <c r="O292" s="924"/>
      <c r="P292" s="924"/>
      <c r="Q292" s="924"/>
      <c r="R292" s="924"/>
      <c r="S292" s="924"/>
      <c r="T292" s="924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DI292" s="2"/>
      <c r="DJ292" s="2"/>
      <c r="GR292" s="2"/>
      <c r="GS292" s="2"/>
      <c r="GT292" s="2"/>
      <c r="GU292" s="2"/>
      <c r="GV292" s="2"/>
      <c r="GW292" s="2"/>
      <c r="GX292" s="2"/>
      <c r="GY292" s="2"/>
      <c r="GZ292" s="2"/>
    </row>
    <row r="293" spans="1:208" s="16" customFormat="1" ht="15.75">
      <c r="A293" s="335"/>
      <c r="B293" s="335"/>
      <c r="C293" s="335"/>
      <c r="D293" s="622"/>
      <c r="E293" s="387"/>
      <c r="F293" s="20"/>
      <c r="G293" s="19" t="s">
        <v>11</v>
      </c>
      <c r="H293" s="481">
        <v>3200000</v>
      </c>
      <c r="I293" s="481">
        <v>1683358.98</v>
      </c>
      <c r="J293" s="879">
        <f t="shared" si="8"/>
        <v>52.604968125</v>
      </c>
      <c r="K293" s="829">
        <f t="shared" si="9"/>
        <v>1516641.02</v>
      </c>
      <c r="L293" s="924"/>
      <c r="M293" s="924"/>
      <c r="N293" s="924"/>
      <c r="O293" s="924"/>
      <c r="P293" s="924"/>
      <c r="Q293" s="924"/>
      <c r="R293" s="924"/>
      <c r="S293" s="924"/>
      <c r="T293" s="924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DI293" s="2"/>
      <c r="DJ293" s="2"/>
      <c r="GR293" s="2"/>
      <c r="GS293" s="2"/>
      <c r="GT293" s="2"/>
      <c r="GU293" s="2"/>
      <c r="GV293" s="2"/>
      <c r="GW293" s="2"/>
      <c r="GX293" s="2"/>
      <c r="GY293" s="2"/>
      <c r="GZ293" s="2"/>
    </row>
    <row r="294" spans="1:208" s="16" customFormat="1" ht="15.75">
      <c r="A294" s="335"/>
      <c r="B294" s="335"/>
      <c r="C294" s="335"/>
      <c r="D294" s="622"/>
      <c r="E294" s="261"/>
      <c r="F294" s="6"/>
      <c r="G294" s="222" t="s">
        <v>15</v>
      </c>
      <c r="H294" s="480">
        <v>280000</v>
      </c>
      <c r="I294" s="480">
        <v>92430</v>
      </c>
      <c r="J294" s="879">
        <f t="shared" si="8"/>
        <v>33.010714285714286</v>
      </c>
      <c r="K294" s="829">
        <f t="shared" si="9"/>
        <v>187570</v>
      </c>
      <c r="L294" s="924"/>
      <c r="M294" s="924"/>
      <c r="N294" s="924"/>
      <c r="O294" s="924"/>
      <c r="P294" s="924"/>
      <c r="Q294" s="924"/>
      <c r="R294" s="924"/>
      <c r="S294" s="924"/>
      <c r="T294" s="924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DI294" s="2"/>
      <c r="DJ294" s="2"/>
      <c r="GR294" s="2"/>
      <c r="GS294" s="2"/>
      <c r="GT294" s="2"/>
      <c r="GU294" s="2"/>
      <c r="GV294" s="2"/>
      <c r="GW294" s="2"/>
      <c r="GX294" s="2"/>
      <c r="GY294" s="2"/>
      <c r="GZ294" s="2"/>
    </row>
    <row r="295" spans="1:208" s="16" customFormat="1" ht="15.75">
      <c r="A295" s="335"/>
      <c r="B295" s="335"/>
      <c r="C295" s="335"/>
      <c r="D295" s="622"/>
      <c r="E295" s="261"/>
      <c r="F295" s="6"/>
      <c r="G295" s="222" t="s">
        <v>13</v>
      </c>
      <c r="H295" s="480">
        <v>20000</v>
      </c>
      <c r="I295" s="480">
        <v>0</v>
      </c>
      <c r="J295" s="879">
        <f t="shared" si="8"/>
        <v>0</v>
      </c>
      <c r="K295" s="829">
        <f t="shared" si="9"/>
        <v>20000</v>
      </c>
      <c r="L295" s="924"/>
      <c r="M295" s="924"/>
      <c r="N295" s="924"/>
      <c r="O295" s="924"/>
      <c r="P295" s="924"/>
      <c r="Q295" s="924"/>
      <c r="R295" s="924"/>
      <c r="S295" s="924"/>
      <c r="T295" s="924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DI295" s="2"/>
      <c r="DJ295" s="2"/>
      <c r="GR295" s="2"/>
      <c r="GS295" s="2"/>
      <c r="GT295" s="2"/>
      <c r="GU295" s="2"/>
      <c r="GV295" s="2"/>
      <c r="GW295" s="2"/>
      <c r="GX295" s="2"/>
      <c r="GY295" s="2"/>
      <c r="GZ295" s="2"/>
    </row>
    <row r="296" spans="1:208" s="16" customFormat="1" ht="15.75">
      <c r="A296" s="335"/>
      <c r="B296" s="335"/>
      <c r="C296" s="335"/>
      <c r="D296" s="622"/>
      <c r="E296" s="261"/>
      <c r="F296" s="6"/>
      <c r="G296" s="149" t="s">
        <v>14</v>
      </c>
      <c r="H296" s="480">
        <v>550000</v>
      </c>
      <c r="I296" s="480">
        <v>89128.8</v>
      </c>
      <c r="J296" s="879">
        <f t="shared" si="8"/>
        <v>16.205236363636363</v>
      </c>
      <c r="K296" s="829">
        <f t="shared" si="9"/>
        <v>460871.2</v>
      </c>
      <c r="L296" s="924"/>
      <c r="M296" s="924"/>
      <c r="N296" s="924"/>
      <c r="O296" s="924"/>
      <c r="P296" s="924"/>
      <c r="Q296" s="924"/>
      <c r="R296" s="924"/>
      <c r="S296" s="924"/>
      <c r="T296" s="924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DI296" s="2"/>
      <c r="DJ296" s="2"/>
      <c r="GR296" s="2"/>
      <c r="GS296" s="2"/>
      <c r="GT296" s="2"/>
      <c r="GU296" s="2"/>
      <c r="GV296" s="2"/>
      <c r="GW296" s="2"/>
      <c r="GX296" s="2"/>
      <c r="GY296" s="2"/>
      <c r="GZ296" s="2"/>
    </row>
    <row r="297" spans="1:208" s="16" customFormat="1" ht="15.75">
      <c r="A297" s="335"/>
      <c r="B297" s="335"/>
      <c r="C297" s="335"/>
      <c r="D297" s="622"/>
      <c r="E297" s="54"/>
      <c r="F297" s="22"/>
      <c r="G297" s="223" t="s">
        <v>16</v>
      </c>
      <c r="H297" s="486">
        <v>730000</v>
      </c>
      <c r="I297" s="486">
        <v>211517.19</v>
      </c>
      <c r="J297" s="879">
        <f t="shared" si="8"/>
        <v>28.974957534246577</v>
      </c>
      <c r="K297" s="829">
        <f t="shared" si="9"/>
        <v>518482.81</v>
      </c>
      <c r="L297" s="924"/>
      <c r="M297" s="924"/>
      <c r="N297" s="924"/>
      <c r="O297" s="924"/>
      <c r="P297" s="924"/>
      <c r="Q297" s="924"/>
      <c r="R297" s="924"/>
      <c r="S297" s="924"/>
      <c r="T297" s="924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DI297" s="2"/>
      <c r="DJ297" s="2"/>
      <c r="GR297" s="2"/>
      <c r="GS297" s="2"/>
      <c r="GT297" s="2"/>
      <c r="GU297" s="2"/>
      <c r="GV297" s="2"/>
      <c r="GW297" s="2"/>
      <c r="GX297" s="2"/>
      <c r="GY297" s="2"/>
      <c r="GZ297" s="2"/>
    </row>
    <row r="298" spans="1:208" s="16" customFormat="1" ht="15.75">
      <c r="A298" s="335"/>
      <c r="B298" s="335"/>
      <c r="C298" s="335"/>
      <c r="D298" s="622"/>
      <c r="E298" s="261"/>
      <c r="F298" s="20"/>
      <c r="G298" s="7" t="s">
        <v>17</v>
      </c>
      <c r="H298" s="480">
        <v>180000</v>
      </c>
      <c r="I298" s="480">
        <v>73709</v>
      </c>
      <c r="J298" s="879">
        <f t="shared" si="8"/>
        <v>40.949444444444445</v>
      </c>
      <c r="K298" s="829">
        <f t="shared" si="9"/>
        <v>106291</v>
      </c>
      <c r="L298" s="924"/>
      <c r="M298" s="924"/>
      <c r="N298" s="924"/>
      <c r="O298" s="924"/>
      <c r="P298" s="924"/>
      <c r="Q298" s="924"/>
      <c r="R298" s="924"/>
      <c r="S298" s="924"/>
      <c r="T298" s="924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DI298" s="2"/>
      <c r="DJ298" s="2"/>
      <c r="GR298" s="2"/>
      <c r="GS298" s="2"/>
      <c r="GT298" s="2"/>
      <c r="GU298" s="2"/>
      <c r="GV298" s="2"/>
      <c r="GW298" s="2"/>
      <c r="GX298" s="2"/>
      <c r="GY298" s="2"/>
      <c r="GZ298" s="2"/>
    </row>
    <row r="299" spans="1:208" s="16" customFormat="1" ht="15.75">
      <c r="A299" s="335"/>
      <c r="B299" s="335"/>
      <c r="C299" s="335"/>
      <c r="D299" s="622"/>
      <c r="E299" s="261"/>
      <c r="F299" s="20"/>
      <c r="G299" s="7" t="s">
        <v>18</v>
      </c>
      <c r="H299" s="480">
        <v>20000</v>
      </c>
      <c r="I299" s="480">
        <v>0</v>
      </c>
      <c r="J299" s="879">
        <f t="shared" si="8"/>
        <v>0</v>
      </c>
      <c r="K299" s="829">
        <f t="shared" si="9"/>
        <v>20000</v>
      </c>
      <c r="L299" s="924"/>
      <c r="M299" s="924"/>
      <c r="N299" s="924"/>
      <c r="O299" s="924"/>
      <c r="P299" s="924"/>
      <c r="Q299" s="924"/>
      <c r="R299" s="924"/>
      <c r="S299" s="924"/>
      <c r="T299" s="924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DI299" s="2"/>
      <c r="DJ299" s="2"/>
      <c r="GR299" s="2"/>
      <c r="GS299" s="2"/>
      <c r="GT299" s="2"/>
      <c r="GU299" s="2"/>
      <c r="GV299" s="2"/>
      <c r="GW299" s="2"/>
      <c r="GX299" s="2"/>
      <c r="GY299" s="2"/>
      <c r="GZ299" s="2"/>
    </row>
    <row r="300" spans="1:208" s="16" customFormat="1" ht="31.5">
      <c r="A300" s="335"/>
      <c r="B300" s="335"/>
      <c r="C300" s="335"/>
      <c r="D300" s="622"/>
      <c r="E300" s="261">
        <v>68</v>
      </c>
      <c r="F300" s="226">
        <v>4632</v>
      </c>
      <c r="G300" s="122" t="s">
        <v>20</v>
      </c>
      <c r="H300" s="498">
        <f>H301+H302+H303</f>
        <v>1330000</v>
      </c>
      <c r="I300" s="498">
        <f>I301+I302+I303</f>
        <v>11300</v>
      </c>
      <c r="J300" s="876">
        <f t="shared" si="8"/>
        <v>0.8496240601503758</v>
      </c>
      <c r="K300" s="833">
        <f t="shared" si="9"/>
        <v>1318700</v>
      </c>
      <c r="L300" s="928"/>
      <c r="M300" s="928"/>
      <c r="N300" s="928"/>
      <c r="O300" s="928"/>
      <c r="P300" s="928"/>
      <c r="Q300" s="928"/>
      <c r="R300" s="928"/>
      <c r="S300" s="928"/>
      <c r="T300" s="928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DI300" s="2"/>
      <c r="DJ300" s="2"/>
      <c r="GR300" s="2"/>
      <c r="GS300" s="2"/>
      <c r="GT300" s="2"/>
      <c r="GU300" s="2"/>
      <c r="GV300" s="2"/>
      <c r="GW300" s="2"/>
      <c r="GX300" s="2"/>
      <c r="GY300" s="2"/>
      <c r="GZ300" s="2"/>
    </row>
    <row r="301" spans="1:208" s="16" customFormat="1" ht="15.75">
      <c r="A301" s="335"/>
      <c r="B301" s="335"/>
      <c r="C301" s="335"/>
      <c r="D301" s="622"/>
      <c r="E301" s="102"/>
      <c r="F301" s="178"/>
      <c r="G301" s="137" t="s">
        <v>486</v>
      </c>
      <c r="H301" s="487">
        <v>700000</v>
      </c>
      <c r="I301" s="487">
        <v>0</v>
      </c>
      <c r="J301" s="879">
        <f t="shared" si="8"/>
        <v>0</v>
      </c>
      <c r="K301" s="829">
        <f t="shared" si="9"/>
        <v>700000</v>
      </c>
      <c r="L301" s="924"/>
      <c r="M301" s="924"/>
      <c r="N301" s="924"/>
      <c r="O301" s="924"/>
      <c r="P301" s="924"/>
      <c r="Q301" s="924"/>
      <c r="R301" s="924"/>
      <c r="S301" s="924"/>
      <c r="T301" s="924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DI301" s="2"/>
      <c r="DJ301" s="2"/>
      <c r="GR301" s="2"/>
      <c r="GS301" s="2"/>
      <c r="GT301" s="2"/>
      <c r="GU301" s="2"/>
      <c r="GV301" s="2"/>
      <c r="GW301" s="2"/>
      <c r="GX301" s="2"/>
      <c r="GY301" s="2"/>
      <c r="GZ301" s="2"/>
    </row>
    <row r="302" spans="1:208" s="16" customFormat="1" ht="15.75">
      <c r="A302" s="335"/>
      <c r="B302" s="335"/>
      <c r="C302" s="335"/>
      <c r="D302" s="622"/>
      <c r="E302" s="102"/>
      <c r="F302" s="20"/>
      <c r="G302" s="19" t="s">
        <v>21</v>
      </c>
      <c r="H302" s="481">
        <v>600000</v>
      </c>
      <c r="I302" s="481">
        <v>6800</v>
      </c>
      <c r="J302" s="879">
        <f t="shared" si="8"/>
        <v>1.1333333333333333</v>
      </c>
      <c r="K302" s="829">
        <f t="shared" si="9"/>
        <v>593200</v>
      </c>
      <c r="L302" s="924"/>
      <c r="M302" s="924"/>
      <c r="N302" s="924"/>
      <c r="O302" s="924"/>
      <c r="P302" s="924"/>
      <c r="Q302" s="924"/>
      <c r="R302" s="924"/>
      <c r="S302" s="924"/>
      <c r="T302" s="924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DI302" s="2"/>
      <c r="DJ302" s="2"/>
      <c r="GR302" s="2"/>
      <c r="GS302" s="2"/>
      <c r="GT302" s="2"/>
      <c r="GU302" s="2"/>
      <c r="GV302" s="2"/>
      <c r="GW302" s="2"/>
      <c r="GX302" s="2"/>
      <c r="GY302" s="2"/>
      <c r="GZ302" s="2"/>
    </row>
    <row r="303" spans="1:208" s="16" customFormat="1" ht="16.5" thickBot="1">
      <c r="A303" s="335"/>
      <c r="B303" s="335"/>
      <c r="C303" s="335"/>
      <c r="D303" s="622"/>
      <c r="E303" s="261"/>
      <c r="F303" s="101"/>
      <c r="G303" s="35" t="s">
        <v>23</v>
      </c>
      <c r="H303" s="483">
        <v>30000</v>
      </c>
      <c r="I303" s="483">
        <v>4500</v>
      </c>
      <c r="J303" s="880">
        <f t="shared" si="8"/>
        <v>15</v>
      </c>
      <c r="K303" s="831">
        <f t="shared" si="9"/>
        <v>25500</v>
      </c>
      <c r="L303" s="924"/>
      <c r="M303" s="924"/>
      <c r="N303" s="924"/>
      <c r="O303" s="924"/>
      <c r="P303" s="924"/>
      <c r="Q303" s="924"/>
      <c r="R303" s="924"/>
      <c r="S303" s="924"/>
      <c r="T303" s="924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DI303" s="2"/>
      <c r="DJ303" s="2"/>
      <c r="GR303" s="2"/>
      <c r="GS303" s="2"/>
      <c r="GT303" s="2"/>
      <c r="GU303" s="2"/>
      <c r="GV303" s="2"/>
      <c r="GW303" s="2"/>
      <c r="GX303" s="2"/>
      <c r="GY303" s="2"/>
      <c r="GZ303" s="2"/>
    </row>
    <row r="304" spans="1:208" s="16" customFormat="1" ht="33" thickBot="1" thickTop="1">
      <c r="A304" s="91"/>
      <c r="B304" s="91"/>
      <c r="C304" s="91"/>
      <c r="D304" s="175"/>
      <c r="E304" s="334"/>
      <c r="F304" s="107"/>
      <c r="G304" s="82" t="s">
        <v>239</v>
      </c>
      <c r="H304" s="517"/>
      <c r="I304" s="517"/>
      <c r="J304" s="878"/>
      <c r="K304" s="826"/>
      <c r="L304" s="921"/>
      <c r="M304" s="921"/>
      <c r="N304" s="921"/>
      <c r="O304" s="921"/>
      <c r="P304" s="921"/>
      <c r="Q304" s="921"/>
      <c r="R304" s="921"/>
      <c r="S304" s="921"/>
      <c r="T304" s="921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DI304" s="2"/>
      <c r="DJ304" s="2"/>
      <c r="GR304" s="2"/>
      <c r="GS304" s="2"/>
      <c r="GT304" s="2"/>
      <c r="GU304" s="2"/>
      <c r="GV304" s="2"/>
      <c r="GW304" s="2"/>
      <c r="GX304" s="2"/>
      <c r="GY304" s="2"/>
      <c r="GZ304" s="2"/>
    </row>
    <row r="305" spans="1:208" s="16" customFormat="1" ht="32.25" thickTop="1">
      <c r="A305" s="76"/>
      <c r="B305" s="76"/>
      <c r="C305" s="76"/>
      <c r="D305" s="621"/>
      <c r="E305" s="118"/>
      <c r="F305" s="37">
        <v>463</v>
      </c>
      <c r="G305" s="36" t="s">
        <v>378</v>
      </c>
      <c r="H305" s="499">
        <f>H306+H318</f>
        <v>4125000</v>
      </c>
      <c r="I305" s="499">
        <f>I306+I318</f>
        <v>1127664.48</v>
      </c>
      <c r="J305" s="878">
        <f t="shared" si="8"/>
        <v>27.33732072727273</v>
      </c>
      <c r="K305" s="826">
        <f t="shared" si="9"/>
        <v>2997335.52</v>
      </c>
      <c r="L305" s="921"/>
      <c r="M305" s="921"/>
      <c r="N305" s="921"/>
      <c r="O305" s="921"/>
      <c r="P305" s="921"/>
      <c r="Q305" s="921"/>
      <c r="R305" s="921"/>
      <c r="S305" s="921"/>
      <c r="T305" s="921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DI305" s="2"/>
      <c r="DJ305" s="2"/>
      <c r="GR305" s="2"/>
      <c r="GS305" s="2"/>
      <c r="GT305" s="2"/>
      <c r="GU305" s="2"/>
      <c r="GV305" s="2"/>
      <c r="GW305" s="2"/>
      <c r="GX305" s="2"/>
      <c r="GY305" s="2"/>
      <c r="GZ305" s="2"/>
    </row>
    <row r="306" spans="1:208" s="16" customFormat="1" ht="31.5">
      <c r="A306" s="335"/>
      <c r="B306" s="335"/>
      <c r="C306" s="335"/>
      <c r="D306" s="622"/>
      <c r="E306" s="261">
        <v>69</v>
      </c>
      <c r="F306" s="6">
        <v>4631</v>
      </c>
      <c r="G306" s="33" t="s">
        <v>22</v>
      </c>
      <c r="H306" s="491">
        <f>H307+H308+H309+H310+H311+H312+H313+H314+H315+H316+H317</f>
        <v>3415000</v>
      </c>
      <c r="I306" s="491">
        <f>I307+I308+I309+I310+I311+I312+I313+I314+I315+I316+I317</f>
        <v>1127664.48</v>
      </c>
      <c r="J306" s="876">
        <f t="shared" si="8"/>
        <v>33.02092181551976</v>
      </c>
      <c r="K306" s="833">
        <f t="shared" si="9"/>
        <v>2287335.52</v>
      </c>
      <c r="L306" s="928"/>
      <c r="M306" s="928"/>
      <c r="N306" s="928"/>
      <c r="O306" s="928"/>
      <c r="P306" s="928"/>
      <c r="Q306" s="928"/>
      <c r="R306" s="928"/>
      <c r="S306" s="928"/>
      <c r="T306" s="928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DI306" s="2"/>
      <c r="DJ306" s="2"/>
      <c r="GR306" s="2"/>
      <c r="GS306" s="2"/>
      <c r="GT306" s="2"/>
      <c r="GU306" s="2"/>
      <c r="GV306" s="2"/>
      <c r="GW306" s="2"/>
      <c r="GX306" s="2"/>
      <c r="GY306" s="2"/>
      <c r="GZ306" s="2"/>
    </row>
    <row r="307" spans="1:208" s="16" customFormat="1" ht="15.75">
      <c r="A307" s="335"/>
      <c r="B307" s="335"/>
      <c r="C307" s="335"/>
      <c r="D307" s="622"/>
      <c r="E307" s="261"/>
      <c r="F307" s="6"/>
      <c r="G307" s="19" t="s">
        <v>12</v>
      </c>
      <c r="H307" s="509">
        <v>0</v>
      </c>
      <c r="I307" s="509">
        <v>0</v>
      </c>
      <c r="J307" s="879"/>
      <c r="K307" s="829">
        <f t="shared" si="9"/>
        <v>0</v>
      </c>
      <c r="L307" s="924"/>
      <c r="M307" s="924"/>
      <c r="N307" s="924"/>
      <c r="O307" s="924"/>
      <c r="P307" s="924"/>
      <c r="Q307" s="924"/>
      <c r="R307" s="924"/>
      <c r="S307" s="924"/>
      <c r="T307" s="924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DI307" s="2"/>
      <c r="DJ307" s="2"/>
      <c r="GR307" s="2"/>
      <c r="GS307" s="2"/>
      <c r="GT307" s="2"/>
      <c r="GU307" s="2"/>
      <c r="GV307" s="2"/>
      <c r="GW307" s="2"/>
      <c r="GX307" s="2"/>
      <c r="GY307" s="2"/>
      <c r="GZ307" s="2"/>
    </row>
    <row r="308" spans="1:208" s="16" customFormat="1" ht="15.75">
      <c r="A308" s="335"/>
      <c r="B308" s="335"/>
      <c r="C308" s="335"/>
      <c r="D308" s="622"/>
      <c r="E308" s="261"/>
      <c r="F308" s="6"/>
      <c r="G308" s="7" t="s">
        <v>8</v>
      </c>
      <c r="H308" s="500">
        <v>850000</v>
      </c>
      <c r="I308" s="500">
        <v>440125</v>
      </c>
      <c r="J308" s="879">
        <f t="shared" si="8"/>
        <v>51.779411764705884</v>
      </c>
      <c r="K308" s="829">
        <f t="shared" si="9"/>
        <v>409875</v>
      </c>
      <c r="L308" s="924"/>
      <c r="M308" s="924"/>
      <c r="N308" s="924"/>
      <c r="O308" s="924"/>
      <c r="P308" s="924"/>
      <c r="Q308" s="924"/>
      <c r="R308" s="924"/>
      <c r="S308" s="924"/>
      <c r="T308" s="924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DI308" s="2"/>
      <c r="DJ308" s="2"/>
      <c r="GR308" s="2"/>
      <c r="GS308" s="2"/>
      <c r="GT308" s="2"/>
      <c r="GU308" s="2"/>
      <c r="GV308" s="2"/>
      <c r="GW308" s="2"/>
      <c r="GX308" s="2"/>
      <c r="GY308" s="2"/>
      <c r="GZ308" s="2"/>
    </row>
    <row r="309" spans="1:208" s="16" customFormat="1" ht="15.75">
      <c r="A309" s="335"/>
      <c r="B309" s="335"/>
      <c r="C309" s="335"/>
      <c r="D309" s="622"/>
      <c r="E309" s="102"/>
      <c r="F309" s="20"/>
      <c r="G309" s="19" t="s">
        <v>9</v>
      </c>
      <c r="H309" s="509">
        <v>135000</v>
      </c>
      <c r="I309" s="509">
        <v>0</v>
      </c>
      <c r="J309" s="1076">
        <f t="shared" si="8"/>
        <v>0</v>
      </c>
      <c r="K309" s="1077">
        <f t="shared" si="9"/>
        <v>135000</v>
      </c>
      <c r="L309" s="924"/>
      <c r="M309" s="924"/>
      <c r="N309" s="924"/>
      <c r="O309" s="924"/>
      <c r="P309" s="924"/>
      <c r="Q309" s="924"/>
      <c r="R309" s="924"/>
      <c r="S309" s="924"/>
      <c r="T309" s="924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DI309" s="2"/>
      <c r="DJ309" s="2"/>
      <c r="GR309" s="2"/>
      <c r="GS309" s="2"/>
      <c r="GT309" s="2"/>
      <c r="GU309" s="2"/>
      <c r="GV309" s="2"/>
      <c r="GW309" s="2"/>
      <c r="GX309" s="2"/>
      <c r="GY309" s="2"/>
      <c r="GZ309" s="2"/>
    </row>
    <row r="310" spans="1:208" s="16" customFormat="1" ht="15.75">
      <c r="A310" s="377"/>
      <c r="B310" s="377"/>
      <c r="C310" s="377"/>
      <c r="D310" s="1078"/>
      <c r="E310" s="102"/>
      <c r="F310" s="20"/>
      <c r="G310" s="19" t="s">
        <v>10</v>
      </c>
      <c r="H310" s="509">
        <v>1100000</v>
      </c>
      <c r="I310" s="509">
        <v>170314.08</v>
      </c>
      <c r="J310" s="1076">
        <f t="shared" si="8"/>
        <v>15.48309818181818</v>
      </c>
      <c r="K310" s="1077">
        <f t="shared" si="9"/>
        <v>929685.92</v>
      </c>
      <c r="L310" s="924"/>
      <c r="M310" s="924"/>
      <c r="N310" s="924"/>
      <c r="O310" s="924"/>
      <c r="P310" s="924"/>
      <c r="Q310" s="924"/>
      <c r="R310" s="924"/>
      <c r="S310" s="924"/>
      <c r="T310" s="924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DI310" s="2"/>
      <c r="DJ310" s="2"/>
      <c r="GR310" s="2"/>
      <c r="GS310" s="2"/>
      <c r="GT310" s="2"/>
      <c r="GU310" s="2"/>
      <c r="GV310" s="2"/>
      <c r="GW310" s="2"/>
      <c r="GX310" s="2"/>
      <c r="GY310" s="2"/>
      <c r="GZ310" s="2"/>
    </row>
    <row r="311" spans="1:208" s="16" customFormat="1" ht="18.75" customHeight="1">
      <c r="A311" s="335"/>
      <c r="B311" s="335"/>
      <c r="C311" s="335"/>
      <c r="D311" s="622"/>
      <c r="E311" s="54"/>
      <c r="F311" s="25"/>
      <c r="G311" s="24" t="s">
        <v>11</v>
      </c>
      <c r="H311" s="508">
        <v>900000</v>
      </c>
      <c r="I311" s="508">
        <v>390644</v>
      </c>
      <c r="J311" s="1074">
        <f t="shared" si="8"/>
        <v>43.404888888888884</v>
      </c>
      <c r="K311" s="1075">
        <f t="shared" si="9"/>
        <v>509356</v>
      </c>
      <c r="L311" s="924"/>
      <c r="M311" s="924"/>
      <c r="N311" s="924"/>
      <c r="O311" s="924"/>
      <c r="P311" s="924"/>
      <c r="Q311" s="924"/>
      <c r="R311" s="924"/>
      <c r="S311" s="924"/>
      <c r="T311" s="924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DI311" s="2"/>
      <c r="DJ311" s="2"/>
      <c r="GR311" s="2"/>
      <c r="GS311" s="2"/>
      <c r="GT311" s="2"/>
      <c r="GU311" s="2"/>
      <c r="GV311" s="2"/>
      <c r="GW311" s="2"/>
      <c r="GX311" s="2"/>
      <c r="GY311" s="2"/>
      <c r="GZ311" s="2"/>
    </row>
    <row r="312" spans="1:208" s="16" customFormat="1" ht="15.75">
      <c r="A312" s="335"/>
      <c r="B312" s="335"/>
      <c r="C312" s="335"/>
      <c r="D312" s="622"/>
      <c r="E312" s="102"/>
      <c r="F312" s="20"/>
      <c r="G312" s="222" t="s">
        <v>15</v>
      </c>
      <c r="H312" s="500">
        <v>90000</v>
      </c>
      <c r="I312" s="500">
        <v>28704</v>
      </c>
      <c r="J312" s="879">
        <f t="shared" si="8"/>
        <v>31.893333333333334</v>
      </c>
      <c r="K312" s="829">
        <f t="shared" si="9"/>
        <v>61296</v>
      </c>
      <c r="L312" s="924"/>
      <c r="M312" s="924"/>
      <c r="N312" s="924"/>
      <c r="O312" s="924"/>
      <c r="P312" s="924"/>
      <c r="Q312" s="924"/>
      <c r="R312" s="924"/>
      <c r="S312" s="924"/>
      <c r="T312" s="924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DI312" s="2"/>
      <c r="DJ312" s="2"/>
      <c r="GR312" s="2"/>
      <c r="GS312" s="2"/>
      <c r="GT312" s="2"/>
      <c r="GU312" s="2"/>
      <c r="GV312" s="2"/>
      <c r="GW312" s="2"/>
      <c r="GX312" s="2"/>
      <c r="GY312" s="2"/>
      <c r="GZ312" s="2"/>
    </row>
    <row r="313" spans="1:208" s="16" customFormat="1" ht="15.75">
      <c r="A313" s="335"/>
      <c r="B313" s="335"/>
      <c r="C313" s="335"/>
      <c r="D313" s="622"/>
      <c r="E313" s="102"/>
      <c r="F313" s="20"/>
      <c r="G313" s="222" t="s">
        <v>13</v>
      </c>
      <c r="H313" s="500">
        <v>10000</v>
      </c>
      <c r="I313" s="500">
        <v>500</v>
      </c>
      <c r="J313" s="879">
        <f t="shared" si="8"/>
        <v>5</v>
      </c>
      <c r="K313" s="829">
        <f t="shared" si="9"/>
        <v>9500</v>
      </c>
      <c r="L313" s="924"/>
      <c r="M313" s="924"/>
      <c r="N313" s="924"/>
      <c r="O313" s="924"/>
      <c r="P313" s="924"/>
      <c r="Q313" s="924"/>
      <c r="R313" s="924"/>
      <c r="S313" s="924"/>
      <c r="T313" s="924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DI313" s="2"/>
      <c r="DJ313" s="2"/>
      <c r="GR313" s="2"/>
      <c r="GS313" s="2"/>
      <c r="GT313" s="2"/>
      <c r="GU313" s="2"/>
      <c r="GV313" s="2"/>
      <c r="GW313" s="2"/>
      <c r="GX313" s="2"/>
      <c r="GY313" s="2"/>
      <c r="GZ313" s="2"/>
    </row>
    <row r="314" spans="1:208" s="16" customFormat="1" ht="15.75">
      <c r="A314" s="335"/>
      <c r="B314" s="335"/>
      <c r="C314" s="335"/>
      <c r="D314" s="622"/>
      <c r="E314" s="102"/>
      <c r="F314" s="20"/>
      <c r="G314" s="149" t="s">
        <v>14</v>
      </c>
      <c r="H314" s="480">
        <v>130000</v>
      </c>
      <c r="I314" s="480">
        <v>19411.7</v>
      </c>
      <c r="J314" s="879">
        <f t="shared" si="8"/>
        <v>14.932076923076924</v>
      </c>
      <c r="K314" s="829">
        <f t="shared" si="9"/>
        <v>110588.3</v>
      </c>
      <c r="L314" s="924"/>
      <c r="M314" s="924"/>
      <c r="N314" s="924"/>
      <c r="O314" s="924"/>
      <c r="P314" s="924"/>
      <c r="Q314" s="924"/>
      <c r="R314" s="924"/>
      <c r="S314" s="924"/>
      <c r="T314" s="924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DI314" s="2"/>
      <c r="DJ314" s="2"/>
      <c r="GR314" s="2"/>
      <c r="GS314" s="2"/>
      <c r="GT314" s="2"/>
      <c r="GU314" s="2"/>
      <c r="GV314" s="2"/>
      <c r="GW314" s="2"/>
      <c r="GX314" s="2"/>
      <c r="GY314" s="2"/>
      <c r="GZ314" s="2"/>
    </row>
    <row r="315" spans="1:208" s="16" customFormat="1" ht="15.75">
      <c r="A315" s="335"/>
      <c r="B315" s="335"/>
      <c r="C315" s="335"/>
      <c r="D315" s="622"/>
      <c r="E315" s="102"/>
      <c r="F315" s="20"/>
      <c r="G315" s="223" t="s">
        <v>16</v>
      </c>
      <c r="H315" s="486">
        <v>180000</v>
      </c>
      <c r="I315" s="486">
        <v>72465.7</v>
      </c>
      <c r="J315" s="879">
        <f t="shared" si="8"/>
        <v>40.25872222222222</v>
      </c>
      <c r="K315" s="829">
        <f t="shared" si="9"/>
        <v>107534.3</v>
      </c>
      <c r="L315" s="924"/>
      <c r="M315" s="924"/>
      <c r="N315" s="924"/>
      <c r="O315" s="924"/>
      <c r="P315" s="924"/>
      <c r="Q315" s="924"/>
      <c r="R315" s="924"/>
      <c r="S315" s="924"/>
      <c r="T315" s="924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DI315" s="2"/>
      <c r="DJ315" s="2"/>
      <c r="GR315" s="2"/>
      <c r="GS315" s="2"/>
      <c r="GT315" s="2"/>
      <c r="GU315" s="2"/>
      <c r="GV315" s="2"/>
      <c r="GW315" s="2"/>
      <c r="GX315" s="2"/>
      <c r="GY315" s="2"/>
      <c r="GZ315" s="2"/>
    </row>
    <row r="316" spans="1:208" s="16" customFormat="1" ht="15.75">
      <c r="A316" s="335"/>
      <c r="B316" s="335"/>
      <c r="C316" s="335"/>
      <c r="D316" s="622"/>
      <c r="E316" s="102"/>
      <c r="F316" s="20"/>
      <c r="G316" s="7" t="s">
        <v>17</v>
      </c>
      <c r="H316" s="480">
        <v>10000</v>
      </c>
      <c r="I316" s="480">
        <v>5500</v>
      </c>
      <c r="J316" s="879">
        <f t="shared" si="8"/>
        <v>55.00000000000001</v>
      </c>
      <c r="K316" s="829">
        <f t="shared" si="9"/>
        <v>4500</v>
      </c>
      <c r="L316" s="924"/>
      <c r="M316" s="924"/>
      <c r="N316" s="924"/>
      <c r="O316" s="924"/>
      <c r="P316" s="924"/>
      <c r="Q316" s="924"/>
      <c r="R316" s="924"/>
      <c r="S316" s="924"/>
      <c r="T316" s="924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DI316" s="2"/>
      <c r="DJ316" s="2"/>
      <c r="GR316" s="2"/>
      <c r="GS316" s="2"/>
      <c r="GT316" s="2"/>
      <c r="GU316" s="2"/>
      <c r="GV316" s="2"/>
      <c r="GW316" s="2"/>
      <c r="GX316" s="2"/>
      <c r="GY316" s="2"/>
      <c r="GZ316" s="2"/>
    </row>
    <row r="317" spans="1:208" s="16" customFormat="1" ht="15.75">
      <c r="A317" s="335"/>
      <c r="B317" s="335"/>
      <c r="C317" s="335"/>
      <c r="D317" s="622"/>
      <c r="E317" s="102"/>
      <c r="F317" s="20"/>
      <c r="G317" s="7" t="s">
        <v>696</v>
      </c>
      <c r="H317" s="480">
        <v>10000</v>
      </c>
      <c r="I317" s="480">
        <v>0</v>
      </c>
      <c r="J317" s="880">
        <f t="shared" si="8"/>
        <v>0</v>
      </c>
      <c r="K317" s="831">
        <f t="shared" si="9"/>
        <v>10000</v>
      </c>
      <c r="L317" s="924"/>
      <c r="M317" s="924"/>
      <c r="N317" s="924"/>
      <c r="O317" s="924"/>
      <c r="P317" s="924"/>
      <c r="Q317" s="924"/>
      <c r="R317" s="924"/>
      <c r="S317" s="924"/>
      <c r="T317" s="924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DI317" s="2"/>
      <c r="DJ317" s="2"/>
      <c r="GR317" s="2"/>
      <c r="GS317" s="2"/>
      <c r="GT317" s="2"/>
      <c r="GU317" s="2"/>
      <c r="GV317" s="2"/>
      <c r="GW317" s="2"/>
      <c r="GX317" s="2"/>
      <c r="GY317" s="2"/>
      <c r="GZ317" s="2"/>
    </row>
    <row r="318" spans="1:208" s="16" customFormat="1" ht="31.5">
      <c r="A318" s="335"/>
      <c r="B318" s="335"/>
      <c r="C318" s="335"/>
      <c r="D318" s="622"/>
      <c r="E318" s="102">
        <v>70</v>
      </c>
      <c r="F318" s="20">
        <v>4632</v>
      </c>
      <c r="G318" s="122" t="s">
        <v>20</v>
      </c>
      <c r="H318" s="498">
        <f>H319+H320+H321</f>
        <v>710000</v>
      </c>
      <c r="I318" s="498">
        <f>I319+I320+I321</f>
        <v>0</v>
      </c>
      <c r="J318" s="876">
        <f t="shared" si="8"/>
        <v>0</v>
      </c>
      <c r="K318" s="833">
        <f t="shared" si="9"/>
        <v>710000</v>
      </c>
      <c r="L318" s="928"/>
      <c r="M318" s="928"/>
      <c r="N318" s="928"/>
      <c r="O318" s="928"/>
      <c r="P318" s="928"/>
      <c r="Q318" s="928"/>
      <c r="R318" s="928"/>
      <c r="S318" s="928"/>
      <c r="T318" s="928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DI318" s="2"/>
      <c r="DJ318" s="2"/>
      <c r="GR318" s="2"/>
      <c r="GS318" s="2"/>
      <c r="GT318" s="2"/>
      <c r="GU318" s="2"/>
      <c r="GV318" s="2"/>
      <c r="GW318" s="2"/>
      <c r="GX318" s="2"/>
      <c r="GY318" s="2"/>
      <c r="GZ318" s="2"/>
    </row>
    <row r="319" spans="1:208" s="16" customFormat="1" ht="15.75">
      <c r="A319" s="335"/>
      <c r="B319" s="335"/>
      <c r="C319" s="335"/>
      <c r="D319" s="622"/>
      <c r="E319" s="102"/>
      <c r="F319" s="20"/>
      <c r="G319" s="122" t="s">
        <v>486</v>
      </c>
      <c r="H319" s="487">
        <v>550000</v>
      </c>
      <c r="I319" s="487">
        <v>0</v>
      </c>
      <c r="J319" s="879">
        <f t="shared" si="8"/>
        <v>0</v>
      </c>
      <c r="K319" s="829">
        <f t="shared" si="9"/>
        <v>550000</v>
      </c>
      <c r="L319" s="924"/>
      <c r="M319" s="924"/>
      <c r="N319" s="924"/>
      <c r="O319" s="924"/>
      <c r="P319" s="924"/>
      <c r="Q319" s="924"/>
      <c r="R319" s="924"/>
      <c r="S319" s="924"/>
      <c r="T319" s="924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DI319" s="2"/>
      <c r="DJ319" s="2"/>
      <c r="GR319" s="2"/>
      <c r="GS319" s="2"/>
      <c r="GT319" s="2"/>
      <c r="GU319" s="2"/>
      <c r="GV319" s="2"/>
      <c r="GW319" s="2"/>
      <c r="GX319" s="2"/>
      <c r="GY319" s="2"/>
      <c r="GZ319" s="2"/>
    </row>
    <row r="320" spans="1:208" s="16" customFormat="1" ht="15.75">
      <c r="A320" s="335"/>
      <c r="B320" s="335"/>
      <c r="C320" s="335"/>
      <c r="D320" s="622"/>
      <c r="E320" s="102"/>
      <c r="F320" s="20"/>
      <c r="G320" s="19" t="s">
        <v>21</v>
      </c>
      <c r="H320" s="481">
        <v>150000</v>
      </c>
      <c r="I320" s="481">
        <v>0</v>
      </c>
      <c r="J320" s="879">
        <f t="shared" si="8"/>
        <v>0</v>
      </c>
      <c r="K320" s="829">
        <f t="shared" si="9"/>
        <v>150000</v>
      </c>
      <c r="L320" s="924"/>
      <c r="M320" s="924"/>
      <c r="N320" s="924"/>
      <c r="O320" s="924"/>
      <c r="P320" s="924"/>
      <c r="Q320" s="924"/>
      <c r="R320" s="924"/>
      <c r="S320" s="924"/>
      <c r="T320" s="924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DI320" s="2"/>
      <c r="DJ320" s="2"/>
      <c r="GR320" s="2"/>
      <c r="GS320" s="2"/>
      <c r="GT320" s="2"/>
      <c r="GU320" s="2"/>
      <c r="GV320" s="2"/>
      <c r="GW320" s="2"/>
      <c r="GX320" s="2"/>
      <c r="GY320" s="2"/>
      <c r="GZ320" s="2"/>
    </row>
    <row r="321" spans="1:208" s="16" customFormat="1" ht="20.25" customHeight="1" thickBot="1">
      <c r="A321" s="342"/>
      <c r="B321" s="342"/>
      <c r="C321" s="342"/>
      <c r="D321" s="624"/>
      <c r="E321" s="101"/>
      <c r="F321" s="34"/>
      <c r="G321" s="35" t="s">
        <v>23</v>
      </c>
      <c r="H321" s="483">
        <v>10000</v>
      </c>
      <c r="I321" s="483">
        <v>0</v>
      </c>
      <c r="J321" s="880">
        <f t="shared" si="8"/>
        <v>0</v>
      </c>
      <c r="K321" s="831">
        <f t="shared" si="9"/>
        <v>10000</v>
      </c>
      <c r="L321" s="924"/>
      <c r="M321" s="924"/>
      <c r="N321" s="924"/>
      <c r="O321" s="924"/>
      <c r="P321" s="924"/>
      <c r="Q321" s="924"/>
      <c r="R321" s="924"/>
      <c r="S321" s="924"/>
      <c r="T321" s="924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DI321" s="2"/>
      <c r="DJ321" s="2"/>
      <c r="GR321" s="2"/>
      <c r="GS321" s="2"/>
      <c r="GT321" s="2"/>
      <c r="GU321" s="2"/>
      <c r="GV321" s="2"/>
      <c r="GW321" s="2"/>
      <c r="GX321" s="2"/>
      <c r="GY321" s="2"/>
      <c r="GZ321" s="2"/>
    </row>
    <row r="322" spans="1:208" s="16" customFormat="1" ht="33" thickBot="1" thickTop="1">
      <c r="A322" s="91"/>
      <c r="B322" s="91"/>
      <c r="C322" s="91"/>
      <c r="D322" s="175"/>
      <c r="E322" s="334"/>
      <c r="F322" s="107"/>
      <c r="G322" s="82" t="s">
        <v>240</v>
      </c>
      <c r="H322" s="517"/>
      <c r="I322" s="517"/>
      <c r="J322" s="878"/>
      <c r="K322" s="826">
        <f t="shared" si="9"/>
        <v>0</v>
      </c>
      <c r="L322" s="921"/>
      <c r="M322" s="921"/>
      <c r="N322" s="921"/>
      <c r="O322" s="921"/>
      <c r="P322" s="921"/>
      <c r="Q322" s="921"/>
      <c r="R322" s="921"/>
      <c r="S322" s="921"/>
      <c r="T322" s="921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DI322" s="2"/>
      <c r="DJ322" s="2"/>
      <c r="GR322" s="2"/>
      <c r="GS322" s="2"/>
      <c r="GT322" s="2"/>
      <c r="GU322" s="2"/>
      <c r="GV322" s="2"/>
      <c r="GW322" s="2"/>
      <c r="GX322" s="2"/>
      <c r="GY322" s="2"/>
      <c r="GZ322" s="2"/>
    </row>
    <row r="323" spans="1:208" s="16" customFormat="1" ht="16.5" thickTop="1">
      <c r="A323" s="76"/>
      <c r="B323" s="76"/>
      <c r="C323" s="76"/>
      <c r="D323" s="621"/>
      <c r="E323" s="118"/>
      <c r="F323" s="37">
        <v>463</v>
      </c>
      <c r="G323" s="36" t="s">
        <v>300</v>
      </c>
      <c r="H323" s="482">
        <f>H324+H337</f>
        <v>4010000</v>
      </c>
      <c r="I323" s="482">
        <f>I324+I337</f>
        <v>916938.6399999999</v>
      </c>
      <c r="J323" s="878">
        <f t="shared" si="8"/>
        <v>22.866300249376557</v>
      </c>
      <c r="K323" s="826">
        <f t="shared" si="9"/>
        <v>3093061.3600000003</v>
      </c>
      <c r="L323" s="918"/>
      <c r="M323" s="918"/>
      <c r="N323" s="918"/>
      <c r="O323" s="918"/>
      <c r="P323" s="918"/>
      <c r="Q323" s="918"/>
      <c r="R323" s="918"/>
      <c r="S323" s="918"/>
      <c r="T323" s="918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DI323" s="2"/>
      <c r="DJ323" s="2"/>
      <c r="GR323" s="2"/>
      <c r="GS323" s="2"/>
      <c r="GT323" s="2"/>
      <c r="GU323" s="2"/>
      <c r="GV323" s="2"/>
      <c r="GW323" s="2"/>
      <c r="GX323" s="2"/>
      <c r="GY323" s="2"/>
      <c r="GZ323" s="2"/>
    </row>
    <row r="324" spans="1:208" s="16" customFormat="1" ht="31.5">
      <c r="A324" s="335"/>
      <c r="B324" s="335"/>
      <c r="C324" s="335"/>
      <c r="D324" s="622"/>
      <c r="E324" s="261">
        <v>71</v>
      </c>
      <c r="F324" s="6">
        <v>4631</v>
      </c>
      <c r="G324" s="33" t="s">
        <v>22</v>
      </c>
      <c r="H324" s="491">
        <f>H325+H326+H327+H328+H329+H330+H331+H332+H333+H334+H335+H336</f>
        <v>2850000</v>
      </c>
      <c r="I324" s="491">
        <f>I325+I326+I327+I328+I329+I330+I331+I332+I333+I334+I335+I336</f>
        <v>903898.6399999999</v>
      </c>
      <c r="J324" s="876">
        <f t="shared" si="8"/>
        <v>31.715741754385963</v>
      </c>
      <c r="K324" s="833">
        <f t="shared" si="9"/>
        <v>1946101.36</v>
      </c>
      <c r="L324" s="928"/>
      <c r="M324" s="928"/>
      <c r="N324" s="928"/>
      <c r="O324" s="928"/>
      <c r="P324" s="928"/>
      <c r="Q324" s="928"/>
      <c r="R324" s="928"/>
      <c r="S324" s="928"/>
      <c r="T324" s="928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DI324" s="2"/>
      <c r="DJ324" s="2"/>
      <c r="GR324" s="2"/>
      <c r="GS324" s="2"/>
      <c r="GT324" s="2"/>
      <c r="GU324" s="2"/>
      <c r="GV324" s="2"/>
      <c r="GW324" s="2"/>
      <c r="GX324" s="2"/>
      <c r="GY324" s="2"/>
      <c r="GZ324" s="2"/>
    </row>
    <row r="325" spans="1:208" s="16" customFormat="1" ht="15.75">
      <c r="A325" s="335"/>
      <c r="B325" s="335"/>
      <c r="C325" s="335"/>
      <c r="D325" s="622"/>
      <c r="E325" s="261"/>
      <c r="F325" s="6"/>
      <c r="G325" s="19" t="s">
        <v>12</v>
      </c>
      <c r="H325" s="509">
        <v>0</v>
      </c>
      <c r="I325" s="509">
        <v>0</v>
      </c>
      <c r="J325" s="876"/>
      <c r="K325" s="829">
        <f t="shared" si="9"/>
        <v>0</v>
      </c>
      <c r="L325" s="924"/>
      <c r="M325" s="924"/>
      <c r="N325" s="924"/>
      <c r="O325" s="924"/>
      <c r="P325" s="924"/>
      <c r="Q325" s="924"/>
      <c r="R325" s="924"/>
      <c r="S325" s="924"/>
      <c r="T325" s="924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DI325" s="2"/>
      <c r="DJ325" s="2"/>
      <c r="GR325" s="2"/>
      <c r="GS325" s="2"/>
      <c r="GT325" s="2"/>
      <c r="GU325" s="2"/>
      <c r="GV325" s="2"/>
      <c r="GW325" s="2"/>
      <c r="GX325" s="2"/>
      <c r="GY325" s="2"/>
      <c r="GZ325" s="2"/>
    </row>
    <row r="326" spans="1:208" s="16" customFormat="1" ht="15.75">
      <c r="A326" s="335"/>
      <c r="B326" s="335"/>
      <c r="C326" s="335"/>
      <c r="D326" s="622"/>
      <c r="E326" s="102"/>
      <c r="F326" s="20"/>
      <c r="G326" s="19" t="s">
        <v>8</v>
      </c>
      <c r="H326" s="509">
        <v>650000</v>
      </c>
      <c r="I326" s="509">
        <v>366740</v>
      </c>
      <c r="J326" s="879">
        <f t="shared" si="8"/>
        <v>56.421538461538454</v>
      </c>
      <c r="K326" s="829">
        <f t="shared" si="9"/>
        <v>283260</v>
      </c>
      <c r="L326" s="924"/>
      <c r="M326" s="924"/>
      <c r="N326" s="924"/>
      <c r="O326" s="924"/>
      <c r="P326" s="924"/>
      <c r="Q326" s="924"/>
      <c r="R326" s="924"/>
      <c r="S326" s="924"/>
      <c r="T326" s="924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DI326" s="2"/>
      <c r="DJ326" s="2"/>
      <c r="GR326" s="2"/>
      <c r="GS326" s="2"/>
      <c r="GT326" s="2"/>
      <c r="GU326" s="2"/>
      <c r="GV326" s="2"/>
      <c r="GW326" s="2"/>
      <c r="GX326" s="2"/>
      <c r="GY326" s="2"/>
      <c r="GZ326" s="2"/>
    </row>
    <row r="327" spans="1:208" s="16" customFormat="1" ht="15.75">
      <c r="A327" s="335"/>
      <c r="B327" s="335"/>
      <c r="C327" s="335"/>
      <c r="D327" s="622"/>
      <c r="E327" s="261"/>
      <c r="F327" s="6"/>
      <c r="G327" s="7" t="s">
        <v>9</v>
      </c>
      <c r="H327" s="500">
        <v>150000</v>
      </c>
      <c r="I327" s="500">
        <v>0</v>
      </c>
      <c r="J327" s="879">
        <f t="shared" si="8"/>
        <v>0</v>
      </c>
      <c r="K327" s="829">
        <f t="shared" si="9"/>
        <v>150000</v>
      </c>
      <c r="L327" s="924"/>
      <c r="M327" s="924"/>
      <c r="N327" s="924"/>
      <c r="O327" s="924"/>
      <c r="P327" s="924"/>
      <c r="Q327" s="924"/>
      <c r="R327" s="924"/>
      <c r="S327" s="924"/>
      <c r="T327" s="924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DI327" s="2"/>
      <c r="DJ327" s="2"/>
      <c r="GR327" s="2"/>
      <c r="GS327" s="2"/>
      <c r="GT327" s="2"/>
      <c r="GU327" s="2"/>
      <c r="GV327" s="2"/>
      <c r="GW327" s="2"/>
      <c r="GX327" s="2"/>
      <c r="GY327" s="2"/>
      <c r="GZ327" s="2"/>
    </row>
    <row r="328" spans="1:208" s="16" customFormat="1" ht="15.75">
      <c r="A328" s="335"/>
      <c r="B328" s="335"/>
      <c r="C328" s="335"/>
      <c r="D328" s="622"/>
      <c r="E328" s="261"/>
      <c r="F328" s="6"/>
      <c r="G328" s="7" t="s">
        <v>10</v>
      </c>
      <c r="H328" s="500">
        <v>1000000</v>
      </c>
      <c r="I328" s="500">
        <v>201230.94</v>
      </c>
      <c r="J328" s="879">
        <f t="shared" si="8"/>
        <v>20.123094</v>
      </c>
      <c r="K328" s="829">
        <f t="shared" si="9"/>
        <v>798769.06</v>
      </c>
      <c r="L328" s="924"/>
      <c r="M328" s="924"/>
      <c r="N328" s="924"/>
      <c r="O328" s="924"/>
      <c r="P328" s="924"/>
      <c r="Q328" s="924"/>
      <c r="R328" s="924"/>
      <c r="S328" s="924"/>
      <c r="T328" s="924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DI328" s="2"/>
      <c r="DJ328" s="2"/>
      <c r="GR328" s="2"/>
      <c r="GS328" s="2"/>
      <c r="GT328" s="2"/>
      <c r="GU328" s="2"/>
      <c r="GV328" s="2"/>
      <c r="GW328" s="2"/>
      <c r="GX328" s="2"/>
      <c r="GY328" s="2"/>
      <c r="GZ328" s="2"/>
    </row>
    <row r="329" spans="1:208" s="16" customFormat="1" ht="15.75">
      <c r="A329" s="335"/>
      <c r="B329" s="335"/>
      <c r="C329" s="335"/>
      <c r="D329" s="622"/>
      <c r="E329" s="54"/>
      <c r="F329" s="25"/>
      <c r="G329" s="24" t="s">
        <v>11</v>
      </c>
      <c r="H329" s="508">
        <v>500000</v>
      </c>
      <c r="I329" s="508">
        <v>185277</v>
      </c>
      <c r="J329" s="879">
        <f t="shared" si="8"/>
        <v>37.0554</v>
      </c>
      <c r="K329" s="829">
        <f t="shared" si="9"/>
        <v>314723</v>
      </c>
      <c r="L329" s="924"/>
      <c r="M329" s="924"/>
      <c r="N329" s="924"/>
      <c r="O329" s="924"/>
      <c r="P329" s="924"/>
      <c r="Q329" s="924"/>
      <c r="R329" s="924"/>
      <c r="S329" s="924"/>
      <c r="T329" s="924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DI329" s="2"/>
      <c r="DJ329" s="2"/>
      <c r="GR329" s="2"/>
      <c r="GS329" s="2"/>
      <c r="GT329" s="2"/>
      <c r="GU329" s="2"/>
      <c r="GV329" s="2"/>
      <c r="GW329" s="2"/>
      <c r="GX329" s="2"/>
      <c r="GY329" s="2"/>
      <c r="GZ329" s="2"/>
    </row>
    <row r="330" spans="1:208" s="16" customFormat="1" ht="15.75">
      <c r="A330" s="335"/>
      <c r="B330" s="335"/>
      <c r="C330" s="335"/>
      <c r="D330" s="622"/>
      <c r="E330" s="261"/>
      <c r="F330" s="6"/>
      <c r="G330" s="222" t="s">
        <v>15</v>
      </c>
      <c r="H330" s="500">
        <v>100000</v>
      </c>
      <c r="I330" s="500">
        <v>48628</v>
      </c>
      <c r="J330" s="879">
        <f t="shared" si="8"/>
        <v>48.628</v>
      </c>
      <c r="K330" s="829">
        <f t="shared" si="9"/>
        <v>51372</v>
      </c>
      <c r="L330" s="924"/>
      <c r="M330" s="924"/>
      <c r="N330" s="924"/>
      <c r="O330" s="924"/>
      <c r="P330" s="924"/>
      <c r="Q330" s="924"/>
      <c r="R330" s="924"/>
      <c r="S330" s="924"/>
      <c r="T330" s="924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DI330" s="2"/>
      <c r="DJ330" s="2"/>
      <c r="GR330" s="2"/>
      <c r="GS330" s="2"/>
      <c r="GT330" s="2"/>
      <c r="GU330" s="2"/>
      <c r="GV330" s="2"/>
      <c r="GW330" s="2"/>
      <c r="GX330" s="2"/>
      <c r="GY330" s="2"/>
      <c r="GZ330" s="2"/>
    </row>
    <row r="331" spans="1:208" s="16" customFormat="1" ht="15.75">
      <c r="A331" s="335"/>
      <c r="B331" s="335"/>
      <c r="C331" s="335"/>
      <c r="D331" s="622"/>
      <c r="E331" s="261"/>
      <c r="F331" s="6"/>
      <c r="G331" s="222" t="s">
        <v>90</v>
      </c>
      <c r="H331" s="500">
        <v>10000</v>
      </c>
      <c r="I331" s="500">
        <v>500</v>
      </c>
      <c r="J331" s="879">
        <f t="shared" si="8"/>
        <v>5</v>
      </c>
      <c r="K331" s="829">
        <f t="shared" si="9"/>
        <v>9500</v>
      </c>
      <c r="L331" s="924"/>
      <c r="M331" s="924"/>
      <c r="N331" s="924"/>
      <c r="O331" s="924"/>
      <c r="P331" s="924"/>
      <c r="Q331" s="924"/>
      <c r="R331" s="924"/>
      <c r="S331" s="924"/>
      <c r="T331" s="924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DI331" s="2"/>
      <c r="DJ331" s="2"/>
      <c r="GR331" s="2"/>
      <c r="GS331" s="2"/>
      <c r="GT331" s="2"/>
      <c r="GU331" s="2"/>
      <c r="GV331" s="2"/>
      <c r="GW331" s="2"/>
      <c r="GX331" s="2"/>
      <c r="GY331" s="2"/>
      <c r="GZ331" s="2"/>
    </row>
    <row r="332" spans="1:208" s="16" customFormat="1" ht="15.75">
      <c r="A332" s="335"/>
      <c r="B332" s="335"/>
      <c r="C332" s="335"/>
      <c r="D332" s="622"/>
      <c r="E332" s="261"/>
      <c r="F332" s="6"/>
      <c r="G332" s="149" t="s">
        <v>14</v>
      </c>
      <c r="H332" s="500">
        <v>180000</v>
      </c>
      <c r="I332" s="500">
        <v>13751.5</v>
      </c>
      <c r="J332" s="879">
        <f t="shared" si="8"/>
        <v>7.639722222222223</v>
      </c>
      <c r="K332" s="829">
        <f t="shared" si="9"/>
        <v>166248.5</v>
      </c>
      <c r="L332" s="924"/>
      <c r="M332" s="924"/>
      <c r="N332" s="924"/>
      <c r="O332" s="924"/>
      <c r="P332" s="924"/>
      <c r="Q332" s="924"/>
      <c r="R332" s="924"/>
      <c r="S332" s="924"/>
      <c r="T332" s="924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DI332" s="2"/>
      <c r="DJ332" s="2"/>
      <c r="GR332" s="2"/>
      <c r="GS332" s="2"/>
      <c r="GT332" s="2"/>
      <c r="GU332" s="2"/>
      <c r="GV332" s="2"/>
      <c r="GW332" s="2"/>
      <c r="GX332" s="2"/>
      <c r="GY332" s="2"/>
      <c r="GZ332" s="2"/>
    </row>
    <row r="333" spans="1:208" s="16" customFormat="1" ht="15.75">
      <c r="A333" s="335"/>
      <c r="B333" s="335"/>
      <c r="C333" s="335"/>
      <c r="D333" s="622"/>
      <c r="E333" s="261"/>
      <c r="F333" s="6"/>
      <c r="G333" s="223" t="s">
        <v>16</v>
      </c>
      <c r="H333" s="502">
        <v>200000</v>
      </c>
      <c r="I333" s="502">
        <v>81679.2</v>
      </c>
      <c r="J333" s="879">
        <f t="shared" si="8"/>
        <v>40.8396</v>
      </c>
      <c r="K333" s="829">
        <f t="shared" si="9"/>
        <v>118320.8</v>
      </c>
      <c r="L333" s="924"/>
      <c r="M333" s="924"/>
      <c r="N333" s="924"/>
      <c r="O333" s="924"/>
      <c r="P333" s="924"/>
      <c r="Q333" s="924"/>
      <c r="R333" s="924"/>
      <c r="S333" s="924"/>
      <c r="T333" s="924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DI333" s="2"/>
      <c r="DJ333" s="2"/>
      <c r="GR333" s="2"/>
      <c r="GS333" s="2"/>
      <c r="GT333" s="2"/>
      <c r="GU333" s="2"/>
      <c r="GV333" s="2"/>
      <c r="GW333" s="2"/>
      <c r="GX333" s="2"/>
      <c r="GY333" s="2"/>
      <c r="GZ333" s="2"/>
    </row>
    <row r="334" spans="1:208" s="16" customFormat="1" ht="15.75">
      <c r="A334" s="335"/>
      <c r="B334" s="349"/>
      <c r="C334" s="349"/>
      <c r="D334" s="640"/>
      <c r="E334" s="261"/>
      <c r="F334" s="6"/>
      <c r="G334" s="7" t="s">
        <v>17</v>
      </c>
      <c r="H334" s="500">
        <v>30000</v>
      </c>
      <c r="I334" s="500">
        <v>6092</v>
      </c>
      <c r="J334" s="879">
        <f t="shared" si="8"/>
        <v>20.30666666666667</v>
      </c>
      <c r="K334" s="829">
        <f t="shared" si="9"/>
        <v>23908</v>
      </c>
      <c r="L334" s="924"/>
      <c r="M334" s="924"/>
      <c r="N334" s="924"/>
      <c r="O334" s="924"/>
      <c r="P334" s="924"/>
      <c r="Q334" s="924"/>
      <c r="R334" s="924"/>
      <c r="S334" s="924"/>
      <c r="T334" s="924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DI334" s="2"/>
      <c r="DJ334" s="2"/>
      <c r="GR334" s="2"/>
      <c r="GS334" s="2"/>
      <c r="GT334" s="2"/>
      <c r="GU334" s="2"/>
      <c r="GV334" s="2"/>
      <c r="GW334" s="2"/>
      <c r="GX334" s="2"/>
      <c r="GY334" s="2"/>
      <c r="GZ334" s="2"/>
    </row>
    <row r="335" spans="1:208" s="16" customFormat="1" ht="15.75">
      <c r="A335" s="335"/>
      <c r="B335" s="335"/>
      <c r="C335" s="335"/>
      <c r="D335" s="622"/>
      <c r="E335" s="50"/>
      <c r="F335" s="22"/>
      <c r="G335" s="7" t="s">
        <v>696</v>
      </c>
      <c r="H335" s="508">
        <v>10000</v>
      </c>
      <c r="I335" s="508">
        <v>0</v>
      </c>
      <c r="J335" s="879">
        <f t="shared" si="8"/>
        <v>0</v>
      </c>
      <c r="K335" s="829">
        <f t="shared" si="9"/>
        <v>10000</v>
      </c>
      <c r="L335" s="924"/>
      <c r="M335" s="924"/>
      <c r="N335" s="924"/>
      <c r="O335" s="924"/>
      <c r="P335" s="924"/>
      <c r="Q335" s="924"/>
      <c r="R335" s="924"/>
      <c r="S335" s="924"/>
      <c r="T335" s="924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DI335" s="2"/>
      <c r="DJ335" s="2"/>
      <c r="GR335" s="2"/>
      <c r="GS335" s="2"/>
      <c r="GT335" s="2"/>
      <c r="GU335" s="2"/>
      <c r="GV335" s="2"/>
      <c r="GW335" s="2"/>
      <c r="GX335" s="2"/>
      <c r="GY335" s="2"/>
      <c r="GZ335" s="2"/>
    </row>
    <row r="336" spans="1:208" s="16" customFormat="1" ht="15.75">
      <c r="A336" s="335"/>
      <c r="B336" s="335"/>
      <c r="C336" s="335"/>
      <c r="D336" s="622"/>
      <c r="E336" s="102"/>
      <c r="F336" s="20"/>
      <c r="G336" s="7" t="s">
        <v>19</v>
      </c>
      <c r="H336" s="508">
        <v>20000</v>
      </c>
      <c r="I336" s="508">
        <v>0</v>
      </c>
      <c r="J336" s="879">
        <f t="shared" si="8"/>
        <v>0</v>
      </c>
      <c r="K336" s="829">
        <f t="shared" si="9"/>
        <v>20000</v>
      </c>
      <c r="L336" s="924"/>
      <c r="M336" s="924"/>
      <c r="N336" s="924"/>
      <c r="O336" s="924"/>
      <c r="P336" s="924"/>
      <c r="Q336" s="924"/>
      <c r="R336" s="924"/>
      <c r="S336" s="924"/>
      <c r="T336" s="924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DI336" s="2"/>
      <c r="DJ336" s="2"/>
      <c r="GR336" s="2"/>
      <c r="GS336" s="2"/>
      <c r="GT336" s="2"/>
      <c r="GU336" s="2"/>
      <c r="GV336" s="2"/>
      <c r="GW336" s="2"/>
      <c r="GX336" s="2"/>
      <c r="GY336" s="2"/>
      <c r="GZ336" s="2"/>
    </row>
    <row r="337" spans="1:208" s="16" customFormat="1" ht="31.5">
      <c r="A337" s="335"/>
      <c r="B337" s="335"/>
      <c r="C337" s="335"/>
      <c r="D337" s="622"/>
      <c r="E337" s="102">
        <v>72</v>
      </c>
      <c r="F337" s="20">
        <v>4632</v>
      </c>
      <c r="G337" s="122" t="s">
        <v>20</v>
      </c>
      <c r="H337" s="561">
        <f>H338+H339+H340</f>
        <v>1160000</v>
      </c>
      <c r="I337" s="561">
        <f>I338+I339+I340</f>
        <v>13040</v>
      </c>
      <c r="J337" s="872">
        <f aca="true" t="shared" si="10" ref="J337:J400">I337/H337*100</f>
        <v>1.1241379310344828</v>
      </c>
      <c r="K337" s="832">
        <f aca="true" t="shared" si="11" ref="K337:K400">H337-I337</f>
        <v>1146960</v>
      </c>
      <c r="L337" s="928"/>
      <c r="M337" s="928"/>
      <c r="N337" s="928"/>
      <c r="O337" s="928"/>
      <c r="P337" s="928"/>
      <c r="Q337" s="928"/>
      <c r="R337" s="928"/>
      <c r="S337" s="928"/>
      <c r="T337" s="928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DI337" s="2"/>
      <c r="DJ337" s="2"/>
      <c r="GR337" s="2"/>
      <c r="GS337" s="2"/>
      <c r="GT337" s="2"/>
      <c r="GU337" s="2"/>
      <c r="GV337" s="2"/>
      <c r="GW337" s="2"/>
      <c r="GX337" s="2"/>
      <c r="GY337" s="2"/>
      <c r="GZ337" s="2"/>
    </row>
    <row r="338" spans="1:208" s="16" customFormat="1" ht="15.75">
      <c r="A338" s="335"/>
      <c r="B338" s="335"/>
      <c r="C338" s="335"/>
      <c r="D338" s="622"/>
      <c r="E338" s="102"/>
      <c r="F338" s="20"/>
      <c r="G338" s="122" t="s">
        <v>486</v>
      </c>
      <c r="H338" s="487">
        <v>1000000</v>
      </c>
      <c r="I338" s="487">
        <v>0</v>
      </c>
      <c r="J338" s="879">
        <f t="shared" si="10"/>
        <v>0</v>
      </c>
      <c r="K338" s="829">
        <f t="shared" si="11"/>
        <v>1000000</v>
      </c>
      <c r="L338" s="924"/>
      <c r="M338" s="924"/>
      <c r="N338" s="924"/>
      <c r="O338" s="924"/>
      <c r="P338" s="924"/>
      <c r="Q338" s="924"/>
      <c r="R338" s="924"/>
      <c r="S338" s="924"/>
      <c r="T338" s="924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DI338" s="2"/>
      <c r="DJ338" s="2"/>
      <c r="GR338" s="2"/>
      <c r="GS338" s="2"/>
      <c r="GT338" s="2"/>
      <c r="GU338" s="2"/>
      <c r="GV338" s="2"/>
      <c r="GW338" s="2"/>
      <c r="GX338" s="2"/>
      <c r="GY338" s="2"/>
      <c r="GZ338" s="2"/>
    </row>
    <row r="339" spans="1:208" s="16" customFormat="1" ht="15.75">
      <c r="A339" s="335"/>
      <c r="B339" s="335"/>
      <c r="C339" s="335"/>
      <c r="D339" s="622"/>
      <c r="E339" s="102"/>
      <c r="F339" s="20"/>
      <c r="G339" s="19" t="s">
        <v>21</v>
      </c>
      <c r="H339" s="481">
        <v>150000</v>
      </c>
      <c r="I339" s="481">
        <v>0</v>
      </c>
      <c r="J339" s="879">
        <f t="shared" si="10"/>
        <v>0</v>
      </c>
      <c r="K339" s="829">
        <f t="shared" si="11"/>
        <v>150000</v>
      </c>
      <c r="L339" s="924"/>
      <c r="M339" s="924"/>
      <c r="N339" s="924"/>
      <c r="O339" s="924"/>
      <c r="P339" s="924"/>
      <c r="Q339" s="924"/>
      <c r="R339" s="924"/>
      <c r="S339" s="924"/>
      <c r="T339" s="924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DI339" s="2"/>
      <c r="DJ339" s="2"/>
      <c r="GR339" s="2"/>
      <c r="GS339" s="2"/>
      <c r="GT339" s="2"/>
      <c r="GU339" s="2"/>
      <c r="GV339" s="2"/>
      <c r="GW339" s="2"/>
      <c r="GX339" s="2"/>
      <c r="GY339" s="2"/>
      <c r="GZ339" s="2"/>
    </row>
    <row r="340" spans="1:208" s="16" customFormat="1" ht="16.5" thickBot="1">
      <c r="A340" s="335"/>
      <c r="B340" s="335"/>
      <c r="C340" s="335"/>
      <c r="D340" s="622"/>
      <c r="E340" s="102"/>
      <c r="F340" s="20"/>
      <c r="G340" s="35" t="s">
        <v>23</v>
      </c>
      <c r="H340" s="483">
        <v>10000</v>
      </c>
      <c r="I340" s="483">
        <v>13040</v>
      </c>
      <c r="J340" s="880">
        <f t="shared" si="10"/>
        <v>130.4</v>
      </c>
      <c r="K340" s="831">
        <f>H340-I340</f>
        <v>-3040</v>
      </c>
      <c r="L340" s="924"/>
      <c r="M340" s="924"/>
      <c r="N340" s="924"/>
      <c r="O340" s="924"/>
      <c r="P340" s="924"/>
      <c r="Q340" s="924"/>
      <c r="R340" s="924"/>
      <c r="S340" s="924"/>
      <c r="T340" s="924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DI340" s="2"/>
      <c r="DJ340" s="2"/>
      <c r="GR340" s="2"/>
      <c r="GS340" s="2"/>
      <c r="GT340" s="2"/>
      <c r="GU340" s="2"/>
      <c r="GV340" s="2"/>
      <c r="GW340" s="2"/>
      <c r="GX340" s="2"/>
      <c r="GY340" s="2"/>
      <c r="GZ340" s="2"/>
    </row>
    <row r="341" spans="1:208" s="16" customFormat="1" ht="33" thickBot="1" thickTop="1">
      <c r="A341" s="91"/>
      <c r="B341" s="91"/>
      <c r="C341" s="91"/>
      <c r="D341" s="175"/>
      <c r="E341" s="334"/>
      <c r="F341" s="107"/>
      <c r="G341" s="62" t="s">
        <v>241</v>
      </c>
      <c r="H341" s="517"/>
      <c r="I341" s="517"/>
      <c r="J341" s="878"/>
      <c r="K341" s="826"/>
      <c r="L341" s="918"/>
      <c r="M341" s="918"/>
      <c r="N341" s="918"/>
      <c r="O341" s="918"/>
      <c r="P341" s="918"/>
      <c r="Q341" s="918"/>
      <c r="R341" s="918"/>
      <c r="S341" s="918"/>
      <c r="T341" s="918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DI341" s="2"/>
      <c r="DJ341" s="2"/>
      <c r="GR341" s="2"/>
      <c r="GS341" s="2"/>
      <c r="GT341" s="2"/>
      <c r="GU341" s="2"/>
      <c r="GV341" s="2"/>
      <c r="GW341" s="2"/>
      <c r="GX341" s="2"/>
      <c r="GY341" s="2"/>
      <c r="GZ341" s="2"/>
    </row>
    <row r="342" spans="1:208" s="16" customFormat="1" ht="32.25" thickTop="1">
      <c r="A342" s="76"/>
      <c r="B342" s="76"/>
      <c r="C342" s="76"/>
      <c r="D342" s="621"/>
      <c r="E342" s="44"/>
      <c r="F342" s="76">
        <v>463</v>
      </c>
      <c r="G342" s="99" t="s">
        <v>378</v>
      </c>
      <c r="H342" s="516">
        <f>H343+H354</f>
        <v>3425000</v>
      </c>
      <c r="I342" s="516">
        <f>I343+I354</f>
        <v>681344</v>
      </c>
      <c r="J342" s="878">
        <f t="shared" si="10"/>
        <v>19.893255474452552</v>
      </c>
      <c r="K342" s="826">
        <v>0</v>
      </c>
      <c r="L342" s="918"/>
      <c r="M342" s="918"/>
      <c r="N342" s="918"/>
      <c r="O342" s="918"/>
      <c r="P342" s="918"/>
      <c r="Q342" s="918"/>
      <c r="R342" s="918"/>
      <c r="S342" s="918"/>
      <c r="T342" s="918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DI342" s="2"/>
      <c r="DJ342" s="2"/>
      <c r="GR342" s="2"/>
      <c r="GS342" s="2"/>
      <c r="GT342" s="2"/>
      <c r="GU342" s="2"/>
      <c r="GV342" s="2"/>
      <c r="GW342" s="2"/>
      <c r="GX342" s="2"/>
      <c r="GY342" s="2"/>
      <c r="GZ342" s="2"/>
    </row>
    <row r="343" spans="1:208" s="16" customFormat="1" ht="31.5">
      <c r="A343" s="335"/>
      <c r="B343" s="377"/>
      <c r="C343" s="377"/>
      <c r="D343" s="1078"/>
      <c r="E343" s="261">
        <v>73</v>
      </c>
      <c r="F343" s="6">
        <v>4631</v>
      </c>
      <c r="G343" s="17" t="s">
        <v>22</v>
      </c>
      <c r="H343" s="492">
        <f>H344+H345+H346+H347+H348+H349+H350+H351+H352+H353</f>
        <v>2235000</v>
      </c>
      <c r="I343" s="492">
        <f>I344+I345+I346+I347+I348+I349+I350+I351+I352+I353</f>
        <v>602524</v>
      </c>
      <c r="J343" s="876">
        <f t="shared" si="10"/>
        <v>26.958568232662195</v>
      </c>
      <c r="K343" s="833">
        <f t="shared" si="11"/>
        <v>1632476</v>
      </c>
      <c r="L343" s="928"/>
      <c r="M343" s="928"/>
      <c r="N343" s="928"/>
      <c r="O343" s="928"/>
      <c r="P343" s="928"/>
      <c r="Q343" s="928"/>
      <c r="R343" s="928"/>
      <c r="S343" s="928"/>
      <c r="T343" s="928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DI343" s="2"/>
      <c r="DJ343" s="2"/>
      <c r="GR343" s="2"/>
      <c r="GS343" s="2"/>
      <c r="GT343" s="2"/>
      <c r="GU343" s="2"/>
      <c r="GV343" s="2"/>
      <c r="GW343" s="2"/>
      <c r="GX343" s="2"/>
      <c r="GY343" s="2"/>
      <c r="GZ343" s="2"/>
    </row>
    <row r="344" spans="1:208" s="16" customFormat="1" ht="15.75">
      <c r="A344" s="335"/>
      <c r="B344" s="335"/>
      <c r="C344" s="335"/>
      <c r="D344" s="622"/>
      <c r="E344" s="261"/>
      <c r="F344" s="6"/>
      <c r="G344" s="19" t="s">
        <v>12</v>
      </c>
      <c r="H344" s="509">
        <v>0</v>
      </c>
      <c r="I344" s="509">
        <v>0</v>
      </c>
      <c r="J344" s="879"/>
      <c r="K344" s="829">
        <f t="shared" si="11"/>
        <v>0</v>
      </c>
      <c r="L344" s="924"/>
      <c r="M344" s="924"/>
      <c r="N344" s="924"/>
      <c r="O344" s="924"/>
      <c r="P344" s="924"/>
      <c r="Q344" s="924"/>
      <c r="R344" s="924"/>
      <c r="S344" s="924"/>
      <c r="T344" s="924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DI344" s="2"/>
      <c r="DJ344" s="2"/>
      <c r="GR344" s="2"/>
      <c r="GS344" s="2"/>
      <c r="GT344" s="2"/>
      <c r="GU344" s="2"/>
      <c r="GV344" s="2"/>
      <c r="GW344" s="2"/>
      <c r="GX344" s="2"/>
      <c r="GY344" s="2"/>
      <c r="GZ344" s="2"/>
    </row>
    <row r="345" spans="1:208" s="16" customFormat="1" ht="15.75">
      <c r="A345" s="335"/>
      <c r="B345" s="335"/>
      <c r="C345" s="335"/>
      <c r="D345" s="622"/>
      <c r="E345" s="261"/>
      <c r="F345" s="6"/>
      <c r="G345" s="7" t="s">
        <v>8</v>
      </c>
      <c r="H345" s="500">
        <v>600000</v>
      </c>
      <c r="I345" s="500">
        <v>202500</v>
      </c>
      <c r="J345" s="879">
        <f t="shared" si="10"/>
        <v>33.75</v>
      </c>
      <c r="K345" s="829">
        <f t="shared" si="11"/>
        <v>397500</v>
      </c>
      <c r="L345" s="924"/>
      <c r="M345" s="924"/>
      <c r="N345" s="924"/>
      <c r="O345" s="924"/>
      <c r="P345" s="924"/>
      <c r="Q345" s="924"/>
      <c r="R345" s="924"/>
      <c r="S345" s="924"/>
      <c r="T345" s="924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DI345" s="2"/>
      <c r="DJ345" s="2"/>
      <c r="GR345" s="2"/>
      <c r="GS345" s="2"/>
      <c r="GT345" s="2"/>
      <c r="GU345" s="2"/>
      <c r="GV345" s="2"/>
      <c r="GW345" s="2"/>
      <c r="GX345" s="2"/>
      <c r="GY345" s="2"/>
      <c r="GZ345" s="2"/>
    </row>
    <row r="346" spans="1:208" s="16" customFormat="1" ht="15.75">
      <c r="A346" s="335"/>
      <c r="B346" s="335"/>
      <c r="C346" s="335"/>
      <c r="D346" s="622"/>
      <c r="E346" s="261"/>
      <c r="F346" s="6"/>
      <c r="G346" s="7" t="s">
        <v>9</v>
      </c>
      <c r="H346" s="500">
        <v>105000</v>
      </c>
      <c r="I346" s="500">
        <v>0</v>
      </c>
      <c r="J346" s="879">
        <f t="shared" si="10"/>
        <v>0</v>
      </c>
      <c r="K346" s="829">
        <f t="shared" si="11"/>
        <v>105000</v>
      </c>
      <c r="L346" s="924"/>
      <c r="M346" s="924"/>
      <c r="N346" s="924"/>
      <c r="O346" s="924"/>
      <c r="P346" s="924"/>
      <c r="Q346" s="924"/>
      <c r="R346" s="924"/>
      <c r="S346" s="924"/>
      <c r="T346" s="924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DI346" s="2"/>
      <c r="DJ346" s="2"/>
      <c r="GR346" s="2"/>
      <c r="GS346" s="2"/>
      <c r="GT346" s="2"/>
      <c r="GU346" s="2"/>
      <c r="GV346" s="2"/>
      <c r="GW346" s="2"/>
      <c r="GX346" s="2"/>
      <c r="GY346" s="2"/>
      <c r="GZ346" s="2"/>
    </row>
    <row r="347" spans="1:208" s="16" customFormat="1" ht="15.75">
      <c r="A347" s="335"/>
      <c r="B347" s="335"/>
      <c r="C347" s="335"/>
      <c r="D347" s="622"/>
      <c r="E347" s="261"/>
      <c r="F347" s="6"/>
      <c r="G347" s="7" t="s">
        <v>10</v>
      </c>
      <c r="H347" s="500">
        <v>650000</v>
      </c>
      <c r="I347" s="500">
        <v>103167</v>
      </c>
      <c r="J347" s="879">
        <f t="shared" si="10"/>
        <v>15.871846153846153</v>
      </c>
      <c r="K347" s="829">
        <f t="shared" si="11"/>
        <v>546833</v>
      </c>
      <c r="L347" s="924"/>
      <c r="M347" s="924"/>
      <c r="N347" s="924"/>
      <c r="O347" s="924"/>
      <c r="P347" s="924"/>
      <c r="Q347" s="924"/>
      <c r="R347" s="924"/>
      <c r="S347" s="924"/>
      <c r="T347" s="924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DI347" s="2"/>
      <c r="DJ347" s="2"/>
      <c r="GR347" s="2"/>
      <c r="GS347" s="2"/>
      <c r="GT347" s="2"/>
      <c r="GU347" s="2"/>
      <c r="GV347" s="2"/>
      <c r="GW347" s="2"/>
      <c r="GX347" s="2"/>
      <c r="GY347" s="2"/>
      <c r="GZ347" s="2"/>
    </row>
    <row r="348" spans="1:208" s="16" customFormat="1" ht="15.75">
      <c r="A348" s="335"/>
      <c r="B348" s="335"/>
      <c r="C348" s="335"/>
      <c r="D348" s="622"/>
      <c r="E348" s="261"/>
      <c r="F348" s="6"/>
      <c r="G348" s="7" t="s">
        <v>11</v>
      </c>
      <c r="H348" s="500">
        <v>420000</v>
      </c>
      <c r="I348" s="500">
        <v>142971</v>
      </c>
      <c r="J348" s="879">
        <f t="shared" si="10"/>
        <v>34.04071428571429</v>
      </c>
      <c r="K348" s="829">
        <f t="shared" si="11"/>
        <v>277029</v>
      </c>
      <c r="L348" s="924"/>
      <c r="M348" s="924"/>
      <c r="N348" s="924"/>
      <c r="O348" s="924"/>
      <c r="P348" s="924"/>
      <c r="Q348" s="924"/>
      <c r="R348" s="924"/>
      <c r="S348" s="924"/>
      <c r="T348" s="924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DI348" s="2"/>
      <c r="DJ348" s="2"/>
      <c r="GR348" s="2"/>
      <c r="GS348" s="2"/>
      <c r="GT348" s="2"/>
      <c r="GU348" s="2"/>
      <c r="GV348" s="2"/>
      <c r="GW348" s="2"/>
      <c r="GX348" s="2"/>
      <c r="GY348" s="2"/>
      <c r="GZ348" s="2"/>
    </row>
    <row r="349" spans="1:208" s="16" customFormat="1" ht="15.75">
      <c r="A349" s="335"/>
      <c r="B349" s="335"/>
      <c r="C349" s="335"/>
      <c r="D349" s="622"/>
      <c r="E349" s="261"/>
      <c r="F349" s="6"/>
      <c r="G349" s="222" t="s">
        <v>15</v>
      </c>
      <c r="H349" s="500">
        <v>150000</v>
      </c>
      <c r="I349" s="500">
        <v>32200</v>
      </c>
      <c r="J349" s="879">
        <f t="shared" si="10"/>
        <v>21.46666666666667</v>
      </c>
      <c r="K349" s="829">
        <f t="shared" si="11"/>
        <v>117800</v>
      </c>
      <c r="L349" s="924"/>
      <c r="M349" s="924"/>
      <c r="N349" s="924"/>
      <c r="O349" s="924"/>
      <c r="P349" s="924"/>
      <c r="Q349" s="924"/>
      <c r="R349" s="924"/>
      <c r="S349" s="924"/>
      <c r="T349" s="924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DI349" s="2"/>
      <c r="DJ349" s="2"/>
      <c r="GR349" s="2"/>
      <c r="GS349" s="2"/>
      <c r="GT349" s="2"/>
      <c r="GU349" s="2"/>
      <c r="GV349" s="2"/>
      <c r="GW349" s="2"/>
      <c r="GX349" s="2"/>
      <c r="GY349" s="2"/>
      <c r="GZ349" s="2"/>
    </row>
    <row r="350" spans="1:208" s="16" customFormat="1" ht="15.75">
      <c r="A350" s="335"/>
      <c r="B350" s="335"/>
      <c r="C350" s="335"/>
      <c r="D350" s="622"/>
      <c r="E350" s="102"/>
      <c r="F350" s="6"/>
      <c r="G350" s="149" t="s">
        <v>14</v>
      </c>
      <c r="H350" s="500">
        <v>100000</v>
      </c>
      <c r="I350" s="500">
        <v>31230</v>
      </c>
      <c r="J350" s="879">
        <f t="shared" si="10"/>
        <v>31.230000000000004</v>
      </c>
      <c r="K350" s="829">
        <f t="shared" si="11"/>
        <v>68770</v>
      </c>
      <c r="L350" s="924"/>
      <c r="M350" s="924"/>
      <c r="N350" s="924"/>
      <c r="O350" s="924"/>
      <c r="P350" s="924"/>
      <c r="Q350" s="924"/>
      <c r="R350" s="924"/>
      <c r="S350" s="924"/>
      <c r="T350" s="924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DI350" s="2"/>
      <c r="DJ350" s="2"/>
      <c r="GR350" s="2"/>
      <c r="GS350" s="2"/>
      <c r="GT350" s="2"/>
      <c r="GU350" s="2"/>
      <c r="GV350" s="2"/>
      <c r="GW350" s="2"/>
      <c r="GX350" s="2"/>
      <c r="GY350" s="2"/>
      <c r="GZ350" s="2"/>
    </row>
    <row r="351" spans="1:208" s="16" customFormat="1" ht="15.75">
      <c r="A351" s="335"/>
      <c r="B351" s="335"/>
      <c r="C351" s="335"/>
      <c r="D351" s="622"/>
      <c r="E351" s="102"/>
      <c r="F351" s="6"/>
      <c r="G351" s="223" t="s">
        <v>16</v>
      </c>
      <c r="H351" s="502">
        <v>180000</v>
      </c>
      <c r="I351" s="502">
        <v>66160</v>
      </c>
      <c r="J351" s="879">
        <f t="shared" si="10"/>
        <v>36.75555555555556</v>
      </c>
      <c r="K351" s="829">
        <f t="shared" si="11"/>
        <v>113840</v>
      </c>
      <c r="L351" s="924"/>
      <c r="M351" s="924"/>
      <c r="N351" s="924"/>
      <c r="O351" s="924"/>
      <c r="P351" s="924"/>
      <c r="Q351" s="924"/>
      <c r="R351" s="924"/>
      <c r="S351" s="924"/>
      <c r="T351" s="924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DI351" s="2"/>
      <c r="DJ351" s="2"/>
      <c r="GR351" s="2"/>
      <c r="GS351" s="2"/>
      <c r="GT351" s="2"/>
      <c r="GU351" s="2"/>
      <c r="GV351" s="2"/>
      <c r="GW351" s="2"/>
      <c r="GX351" s="2"/>
      <c r="GY351" s="2"/>
      <c r="GZ351" s="2"/>
    </row>
    <row r="352" spans="1:208" s="16" customFormat="1" ht="15.75">
      <c r="A352" s="335"/>
      <c r="B352" s="335"/>
      <c r="C352" s="335"/>
      <c r="D352" s="622"/>
      <c r="E352" s="102"/>
      <c r="F352" s="20"/>
      <c r="G352" s="7" t="s">
        <v>17</v>
      </c>
      <c r="H352" s="500">
        <v>20000</v>
      </c>
      <c r="I352" s="500">
        <v>18216</v>
      </c>
      <c r="J352" s="879">
        <f t="shared" si="10"/>
        <v>91.08000000000001</v>
      </c>
      <c r="K352" s="829">
        <f t="shared" si="11"/>
        <v>1784</v>
      </c>
      <c r="L352" s="924"/>
      <c r="M352" s="924"/>
      <c r="N352" s="924"/>
      <c r="O352" s="924"/>
      <c r="P352" s="924"/>
      <c r="Q352" s="924"/>
      <c r="R352" s="924"/>
      <c r="S352" s="924"/>
      <c r="T352" s="924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DI352" s="2"/>
      <c r="DJ352" s="2"/>
      <c r="GR352" s="2"/>
      <c r="GS352" s="2"/>
      <c r="GT352" s="2"/>
      <c r="GU352" s="2"/>
      <c r="GV352" s="2"/>
      <c r="GW352" s="2"/>
      <c r="GX352" s="2"/>
      <c r="GY352" s="2"/>
      <c r="GZ352" s="2"/>
    </row>
    <row r="353" spans="1:208" s="16" customFormat="1" ht="15.75">
      <c r="A353" s="335"/>
      <c r="B353" s="335"/>
      <c r="C353" s="335"/>
      <c r="D353" s="622"/>
      <c r="E353" s="102"/>
      <c r="F353" s="20"/>
      <c r="G353" s="7" t="s">
        <v>696</v>
      </c>
      <c r="H353" s="500">
        <v>10000</v>
      </c>
      <c r="I353" s="500">
        <v>6080</v>
      </c>
      <c r="J353" s="879">
        <f t="shared" si="10"/>
        <v>60.8</v>
      </c>
      <c r="K353" s="829">
        <f t="shared" si="11"/>
        <v>3920</v>
      </c>
      <c r="L353" s="924"/>
      <c r="M353" s="924"/>
      <c r="N353" s="924"/>
      <c r="O353" s="924"/>
      <c r="P353" s="924"/>
      <c r="Q353" s="924"/>
      <c r="R353" s="924"/>
      <c r="S353" s="924"/>
      <c r="T353" s="924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DI353" s="2"/>
      <c r="DJ353" s="2"/>
      <c r="GR353" s="2"/>
      <c r="GS353" s="2"/>
      <c r="GT353" s="2"/>
      <c r="GU353" s="2"/>
      <c r="GV353" s="2"/>
      <c r="GW353" s="2"/>
      <c r="GX353" s="2"/>
      <c r="GY353" s="2"/>
      <c r="GZ353" s="2"/>
    </row>
    <row r="354" spans="1:208" s="16" customFormat="1" ht="31.5">
      <c r="A354" s="335"/>
      <c r="B354" s="335"/>
      <c r="C354" s="335"/>
      <c r="D354" s="622"/>
      <c r="E354" s="102">
        <v>74</v>
      </c>
      <c r="F354" s="20">
        <v>4632</v>
      </c>
      <c r="G354" s="122" t="s">
        <v>20</v>
      </c>
      <c r="H354" s="561">
        <f>H355+H356+H357</f>
        <v>1190000</v>
      </c>
      <c r="I354" s="561">
        <f>I355+I356+I357</f>
        <v>78820</v>
      </c>
      <c r="J354" s="872">
        <f t="shared" si="10"/>
        <v>6.623529411764705</v>
      </c>
      <c r="K354" s="832">
        <f t="shared" si="11"/>
        <v>1111180</v>
      </c>
      <c r="L354" s="928"/>
      <c r="M354" s="928"/>
      <c r="N354" s="928"/>
      <c r="O354" s="928"/>
      <c r="P354" s="928"/>
      <c r="Q354" s="928"/>
      <c r="R354" s="928"/>
      <c r="S354" s="928"/>
      <c r="T354" s="928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DI354" s="2"/>
      <c r="DJ354" s="2"/>
      <c r="GR354" s="2"/>
      <c r="GS354" s="2"/>
      <c r="GT354" s="2"/>
      <c r="GU354" s="2"/>
      <c r="GV354" s="2"/>
      <c r="GW354" s="2"/>
      <c r="GX354" s="2"/>
      <c r="GY354" s="2"/>
      <c r="GZ354" s="2"/>
    </row>
    <row r="355" spans="1:208" s="16" customFormat="1" ht="15.75">
      <c r="A355" s="335"/>
      <c r="B355" s="335"/>
      <c r="C355" s="335"/>
      <c r="D355" s="622"/>
      <c r="E355" s="102"/>
      <c r="F355" s="20"/>
      <c r="G355" s="161" t="s">
        <v>486</v>
      </c>
      <c r="H355" s="487">
        <v>1000000</v>
      </c>
      <c r="I355" s="487">
        <v>0</v>
      </c>
      <c r="J355" s="879">
        <f t="shared" si="10"/>
        <v>0</v>
      </c>
      <c r="K355" s="829">
        <f t="shared" si="11"/>
        <v>1000000</v>
      </c>
      <c r="L355" s="924"/>
      <c r="M355" s="924"/>
      <c r="N355" s="924"/>
      <c r="O355" s="924"/>
      <c r="P355" s="924"/>
      <c r="Q355" s="924"/>
      <c r="R355" s="924"/>
      <c r="S355" s="924"/>
      <c r="T355" s="924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DI355" s="2"/>
      <c r="DJ355" s="2"/>
      <c r="GR355" s="2"/>
      <c r="GS355" s="2"/>
      <c r="GT355" s="2"/>
      <c r="GU355" s="2"/>
      <c r="GV355" s="2"/>
      <c r="GW355" s="2"/>
      <c r="GX355" s="2"/>
      <c r="GY355" s="2"/>
      <c r="GZ355" s="2"/>
    </row>
    <row r="356" spans="1:208" s="16" customFormat="1" ht="15.75">
      <c r="A356" s="335"/>
      <c r="B356" s="335"/>
      <c r="C356" s="335"/>
      <c r="D356" s="622"/>
      <c r="E356" s="102"/>
      <c r="F356" s="20"/>
      <c r="G356" s="19" t="s">
        <v>21</v>
      </c>
      <c r="H356" s="481">
        <v>180000</v>
      </c>
      <c r="I356" s="481">
        <v>78820</v>
      </c>
      <c r="J356" s="879">
        <f t="shared" si="10"/>
        <v>43.78888888888889</v>
      </c>
      <c r="K356" s="829">
        <f t="shared" si="11"/>
        <v>101180</v>
      </c>
      <c r="L356" s="924"/>
      <c r="M356" s="924"/>
      <c r="N356" s="924"/>
      <c r="O356" s="924"/>
      <c r="P356" s="924"/>
      <c r="Q356" s="924"/>
      <c r="R356" s="924"/>
      <c r="S356" s="924"/>
      <c r="T356" s="924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DI356" s="2"/>
      <c r="DJ356" s="2"/>
      <c r="GR356" s="2"/>
      <c r="GS356" s="2"/>
      <c r="GT356" s="2"/>
      <c r="GU356" s="2"/>
      <c r="GV356" s="2"/>
      <c r="GW356" s="2"/>
      <c r="GX356" s="2"/>
      <c r="GY356" s="2"/>
      <c r="GZ356" s="2"/>
    </row>
    <row r="357" spans="1:208" s="16" customFormat="1" ht="16.5" thickBot="1">
      <c r="A357" s="335"/>
      <c r="B357" s="335"/>
      <c r="C357" s="335"/>
      <c r="D357" s="622"/>
      <c r="E357" s="102"/>
      <c r="F357" s="20"/>
      <c r="G357" s="35" t="s">
        <v>23</v>
      </c>
      <c r="H357" s="483">
        <v>10000</v>
      </c>
      <c r="I357" s="483">
        <v>0</v>
      </c>
      <c r="J357" s="880">
        <f t="shared" si="10"/>
        <v>0</v>
      </c>
      <c r="K357" s="831">
        <f t="shared" si="11"/>
        <v>10000</v>
      </c>
      <c r="L357" s="924"/>
      <c r="M357" s="924"/>
      <c r="N357" s="924"/>
      <c r="O357" s="924"/>
      <c r="P357" s="924"/>
      <c r="Q357" s="924"/>
      <c r="R357" s="924"/>
      <c r="S357" s="924"/>
      <c r="T357" s="924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DI357" s="2"/>
      <c r="DJ357" s="2"/>
      <c r="GR357" s="2"/>
      <c r="GS357" s="2"/>
      <c r="GT357" s="2"/>
      <c r="GU357" s="2"/>
      <c r="GV357" s="2"/>
      <c r="GW357" s="2"/>
      <c r="GX357" s="2"/>
      <c r="GY357" s="2"/>
      <c r="GZ357" s="2"/>
    </row>
    <row r="358" spans="1:208" s="16" customFormat="1" ht="33" thickBot="1" thickTop="1">
      <c r="A358" s="91"/>
      <c r="B358" s="91"/>
      <c r="C358" s="91"/>
      <c r="D358" s="175"/>
      <c r="E358" s="334"/>
      <c r="F358" s="107"/>
      <c r="G358" s="82" t="s">
        <v>242</v>
      </c>
      <c r="H358" s="517"/>
      <c r="I358" s="517"/>
      <c r="J358" s="878"/>
      <c r="K358" s="956"/>
      <c r="L358" s="917"/>
      <c r="M358" s="917"/>
      <c r="N358" s="917"/>
      <c r="O358" s="917"/>
      <c r="P358" s="917"/>
      <c r="Q358" s="917"/>
      <c r="R358" s="917"/>
      <c r="S358" s="917"/>
      <c r="T358" s="917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DI358" s="2"/>
      <c r="DJ358" s="2"/>
      <c r="GR358" s="2"/>
      <c r="GS358" s="2"/>
      <c r="GT358" s="2"/>
      <c r="GU358" s="2"/>
      <c r="GV358" s="2"/>
      <c r="GW358" s="2"/>
      <c r="GX358" s="2"/>
      <c r="GY358" s="2"/>
      <c r="GZ358" s="2"/>
    </row>
    <row r="359" spans="1:208" s="16" customFormat="1" ht="16.5" thickTop="1">
      <c r="A359" s="76"/>
      <c r="B359" s="76"/>
      <c r="C359" s="76"/>
      <c r="D359" s="621"/>
      <c r="E359" s="118"/>
      <c r="F359" s="37">
        <v>463</v>
      </c>
      <c r="G359" s="36" t="s">
        <v>300</v>
      </c>
      <c r="H359" s="482">
        <f>H360+H371</f>
        <v>10715000</v>
      </c>
      <c r="I359" s="482">
        <f>I360+I371</f>
        <v>2120998.51</v>
      </c>
      <c r="J359" s="878">
        <f t="shared" si="10"/>
        <v>19.794666448903403</v>
      </c>
      <c r="K359" s="826">
        <f t="shared" si="11"/>
        <v>8594001.49</v>
      </c>
      <c r="L359" s="918"/>
      <c r="M359" s="918"/>
      <c r="N359" s="918"/>
      <c r="O359" s="918"/>
      <c r="P359" s="918"/>
      <c r="Q359" s="918"/>
      <c r="R359" s="918"/>
      <c r="S359" s="918"/>
      <c r="T359" s="918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DI359" s="2"/>
      <c r="DJ359" s="2"/>
      <c r="GR359" s="2"/>
      <c r="GS359" s="2"/>
      <c r="GT359" s="2"/>
      <c r="GU359" s="2"/>
      <c r="GV359" s="2"/>
      <c r="GW359" s="2"/>
      <c r="GX359" s="2"/>
      <c r="GY359" s="2"/>
      <c r="GZ359" s="2"/>
    </row>
    <row r="360" spans="1:208" s="16" customFormat="1" ht="31.5">
      <c r="A360" s="335"/>
      <c r="B360" s="335"/>
      <c r="C360" s="335"/>
      <c r="D360" s="622"/>
      <c r="E360" s="261">
        <v>75</v>
      </c>
      <c r="F360" s="6">
        <v>4631</v>
      </c>
      <c r="G360" s="33" t="s">
        <v>22</v>
      </c>
      <c r="H360" s="491">
        <f>H361+H362+H363+H364+H365+H366+H367+H368+H369+H370</f>
        <v>6205000</v>
      </c>
      <c r="I360" s="491">
        <f>I361+I362+I363+I364+I365+I366+I367+I368+I369+I370</f>
        <v>2083762.23</v>
      </c>
      <c r="J360" s="876">
        <f t="shared" si="10"/>
        <v>33.58198597904916</v>
      </c>
      <c r="K360" s="833">
        <f t="shared" si="11"/>
        <v>4121237.77</v>
      </c>
      <c r="L360" s="928"/>
      <c r="M360" s="928"/>
      <c r="N360" s="928"/>
      <c r="O360" s="928"/>
      <c r="P360" s="928"/>
      <c r="Q360" s="928"/>
      <c r="R360" s="928"/>
      <c r="S360" s="928"/>
      <c r="T360" s="928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DI360" s="2"/>
      <c r="DJ360" s="2"/>
      <c r="GR360" s="2"/>
      <c r="GS360" s="2"/>
      <c r="GT360" s="2"/>
      <c r="GU360" s="2"/>
      <c r="GV360" s="2"/>
      <c r="GW360" s="2"/>
      <c r="GX360" s="2"/>
      <c r="GY360" s="2"/>
      <c r="GZ360" s="2"/>
    </row>
    <row r="361" spans="1:208" s="16" customFormat="1" ht="15.75">
      <c r="A361" s="335"/>
      <c r="B361" s="335"/>
      <c r="C361" s="335"/>
      <c r="D361" s="622"/>
      <c r="E361" s="102"/>
      <c r="F361" s="20"/>
      <c r="G361" s="19" t="s">
        <v>12</v>
      </c>
      <c r="H361" s="509">
        <v>15000</v>
      </c>
      <c r="I361" s="509">
        <v>14207.6</v>
      </c>
      <c r="J361" s="879"/>
      <c r="K361" s="829">
        <f t="shared" si="11"/>
        <v>792.3999999999996</v>
      </c>
      <c r="L361" s="924"/>
      <c r="M361" s="924"/>
      <c r="N361" s="924"/>
      <c r="O361" s="924"/>
      <c r="P361" s="924"/>
      <c r="Q361" s="924"/>
      <c r="R361" s="924"/>
      <c r="S361" s="924"/>
      <c r="T361" s="924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DI361" s="2"/>
      <c r="DJ361" s="2"/>
      <c r="GR361" s="2"/>
      <c r="GS361" s="2"/>
      <c r="GT361" s="2"/>
      <c r="GU361" s="2"/>
      <c r="GV361" s="2"/>
      <c r="GW361" s="2"/>
      <c r="GX361" s="2"/>
      <c r="GY361" s="2"/>
      <c r="GZ361" s="2"/>
    </row>
    <row r="362" spans="1:208" s="16" customFormat="1" ht="15.75">
      <c r="A362" s="335"/>
      <c r="B362" s="335"/>
      <c r="C362" s="335"/>
      <c r="D362" s="622"/>
      <c r="E362" s="261"/>
      <c r="F362" s="6"/>
      <c r="G362" s="7" t="s">
        <v>8</v>
      </c>
      <c r="H362" s="500">
        <v>1400000</v>
      </c>
      <c r="I362" s="500">
        <v>659087.4</v>
      </c>
      <c r="J362" s="879">
        <f t="shared" si="10"/>
        <v>47.077671428571435</v>
      </c>
      <c r="K362" s="829">
        <f t="shared" si="11"/>
        <v>740912.6</v>
      </c>
      <c r="L362" s="924"/>
      <c r="M362" s="924"/>
      <c r="N362" s="924"/>
      <c r="O362" s="924"/>
      <c r="P362" s="924"/>
      <c r="Q362" s="924"/>
      <c r="R362" s="924"/>
      <c r="S362" s="924"/>
      <c r="T362" s="924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DI362" s="2"/>
      <c r="DJ362" s="2"/>
      <c r="GR362" s="2"/>
      <c r="GS362" s="2"/>
      <c r="GT362" s="2"/>
      <c r="GU362" s="2"/>
      <c r="GV362" s="2"/>
      <c r="GW362" s="2"/>
      <c r="GX362" s="2"/>
      <c r="GY362" s="2"/>
      <c r="GZ362" s="2"/>
    </row>
    <row r="363" spans="1:208" s="16" customFormat="1" ht="15.75">
      <c r="A363" s="335"/>
      <c r="B363" s="335"/>
      <c r="C363" s="335"/>
      <c r="D363" s="622"/>
      <c r="E363" s="261"/>
      <c r="F363" s="6"/>
      <c r="G363" s="7" t="s">
        <v>9</v>
      </c>
      <c r="H363" s="500">
        <v>200000</v>
      </c>
      <c r="I363" s="500">
        <v>0</v>
      </c>
      <c r="J363" s="879">
        <f t="shared" si="10"/>
        <v>0</v>
      </c>
      <c r="K363" s="829">
        <f t="shared" si="11"/>
        <v>200000</v>
      </c>
      <c r="L363" s="924"/>
      <c r="M363" s="924"/>
      <c r="N363" s="924"/>
      <c r="O363" s="924"/>
      <c r="P363" s="924"/>
      <c r="Q363" s="924"/>
      <c r="R363" s="924"/>
      <c r="S363" s="924"/>
      <c r="T363" s="924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DI363" s="2"/>
      <c r="DJ363" s="2"/>
      <c r="GR363" s="2"/>
      <c r="GS363" s="2"/>
      <c r="GT363" s="2"/>
      <c r="GU363" s="2"/>
      <c r="GV363" s="2"/>
      <c r="GW363" s="2"/>
      <c r="GX363" s="2"/>
      <c r="GY363" s="2"/>
      <c r="GZ363" s="2"/>
    </row>
    <row r="364" spans="1:208" s="16" customFormat="1" ht="15.75">
      <c r="A364" s="335"/>
      <c r="B364" s="335"/>
      <c r="C364" s="335"/>
      <c r="D364" s="622"/>
      <c r="E364" s="54"/>
      <c r="F364" s="25"/>
      <c r="G364" s="24" t="s">
        <v>10</v>
      </c>
      <c r="H364" s="508">
        <v>2000000</v>
      </c>
      <c r="I364" s="508">
        <v>308402.54</v>
      </c>
      <c r="J364" s="879">
        <f t="shared" si="10"/>
        <v>15.420127</v>
      </c>
      <c r="K364" s="829">
        <f t="shared" si="11"/>
        <v>1691597.46</v>
      </c>
      <c r="L364" s="924"/>
      <c r="M364" s="924"/>
      <c r="N364" s="924"/>
      <c r="O364" s="924"/>
      <c r="P364" s="924"/>
      <c r="Q364" s="924"/>
      <c r="R364" s="924"/>
      <c r="S364" s="924"/>
      <c r="T364" s="924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DI364" s="2"/>
      <c r="DJ364" s="2"/>
      <c r="GR364" s="2"/>
      <c r="GS364" s="2"/>
      <c r="GT364" s="2"/>
      <c r="GU364" s="2"/>
      <c r="GV364" s="2"/>
      <c r="GW364" s="2"/>
      <c r="GX364" s="2"/>
      <c r="GY364" s="2"/>
      <c r="GZ364" s="2"/>
    </row>
    <row r="365" spans="1:208" s="16" customFormat="1" ht="15.75">
      <c r="A365" s="335"/>
      <c r="B365" s="335"/>
      <c r="C365" s="335"/>
      <c r="D365" s="622"/>
      <c r="E365" s="261"/>
      <c r="F365" s="6"/>
      <c r="G365" s="7" t="s">
        <v>11</v>
      </c>
      <c r="H365" s="500">
        <v>1750000</v>
      </c>
      <c r="I365" s="500">
        <v>768032</v>
      </c>
      <c r="J365" s="879">
        <f t="shared" si="10"/>
        <v>43.88754285714286</v>
      </c>
      <c r="K365" s="829">
        <f t="shared" si="11"/>
        <v>981968</v>
      </c>
      <c r="L365" s="924"/>
      <c r="M365" s="924"/>
      <c r="N365" s="924"/>
      <c r="O365" s="924"/>
      <c r="P365" s="924"/>
      <c r="Q365" s="924"/>
      <c r="R365" s="924"/>
      <c r="S365" s="924"/>
      <c r="T365" s="924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DI365" s="2"/>
      <c r="DJ365" s="2"/>
      <c r="GR365" s="2"/>
      <c r="GS365" s="2"/>
      <c r="GT365" s="2"/>
      <c r="GU365" s="2"/>
      <c r="GV365" s="2"/>
      <c r="GW365" s="2"/>
      <c r="GX365" s="2"/>
      <c r="GY365" s="2"/>
      <c r="GZ365" s="2"/>
    </row>
    <row r="366" spans="1:208" s="16" customFormat="1" ht="15.75">
      <c r="A366" s="335"/>
      <c r="B366" s="335"/>
      <c r="C366" s="335"/>
      <c r="D366" s="622"/>
      <c r="E366" s="261"/>
      <c r="F366" s="6"/>
      <c r="G366" s="222" t="s">
        <v>15</v>
      </c>
      <c r="H366" s="500">
        <v>200000</v>
      </c>
      <c r="I366" s="500">
        <v>40045.72</v>
      </c>
      <c r="J366" s="879">
        <f t="shared" si="10"/>
        <v>20.02286</v>
      </c>
      <c r="K366" s="829">
        <f t="shared" si="11"/>
        <v>159954.28</v>
      </c>
      <c r="L366" s="924"/>
      <c r="M366" s="924"/>
      <c r="N366" s="924"/>
      <c r="O366" s="924"/>
      <c r="P366" s="924"/>
      <c r="Q366" s="924"/>
      <c r="R366" s="924"/>
      <c r="S366" s="924"/>
      <c r="T366" s="924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DI366" s="2"/>
      <c r="DJ366" s="2"/>
      <c r="GR366" s="2"/>
      <c r="GS366" s="2"/>
      <c r="GT366" s="2"/>
      <c r="GU366" s="2"/>
      <c r="GV366" s="2"/>
      <c r="GW366" s="2"/>
      <c r="GX366" s="2"/>
      <c r="GY366" s="2"/>
      <c r="GZ366" s="2"/>
    </row>
    <row r="367" spans="1:208" s="16" customFormat="1" ht="15.75">
      <c r="A367" s="335"/>
      <c r="B367" s="335"/>
      <c r="C367" s="335"/>
      <c r="D367" s="622"/>
      <c r="E367" s="261"/>
      <c r="F367" s="6"/>
      <c r="G367" s="149" t="s">
        <v>14</v>
      </c>
      <c r="H367" s="500">
        <v>250000</v>
      </c>
      <c r="I367" s="500">
        <v>111823.2</v>
      </c>
      <c r="J367" s="879">
        <f t="shared" si="10"/>
        <v>44.729279999999996</v>
      </c>
      <c r="K367" s="829">
        <f t="shared" si="11"/>
        <v>138176.8</v>
      </c>
      <c r="L367" s="924"/>
      <c r="M367" s="924"/>
      <c r="N367" s="924"/>
      <c r="O367" s="924"/>
      <c r="P367" s="924"/>
      <c r="Q367" s="924"/>
      <c r="R367" s="924"/>
      <c r="S367" s="924"/>
      <c r="T367" s="924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DI367" s="2"/>
      <c r="DJ367" s="2"/>
      <c r="GR367" s="2"/>
      <c r="GS367" s="2"/>
      <c r="GT367" s="2"/>
      <c r="GU367" s="2"/>
      <c r="GV367" s="2"/>
      <c r="GW367" s="2"/>
      <c r="GX367" s="2"/>
      <c r="GY367" s="2"/>
      <c r="GZ367" s="2"/>
    </row>
    <row r="368" spans="1:208" s="16" customFormat="1" ht="15.75">
      <c r="A368" s="335"/>
      <c r="B368" s="335"/>
      <c r="C368" s="335"/>
      <c r="D368" s="622"/>
      <c r="E368" s="261"/>
      <c r="F368" s="6"/>
      <c r="G368" s="223" t="s">
        <v>16</v>
      </c>
      <c r="H368" s="502">
        <v>350000</v>
      </c>
      <c r="I368" s="502">
        <v>145125.77</v>
      </c>
      <c r="J368" s="879">
        <f t="shared" si="10"/>
        <v>41.46450571428571</v>
      </c>
      <c r="K368" s="829">
        <f t="shared" si="11"/>
        <v>204874.23</v>
      </c>
      <c r="L368" s="924"/>
      <c r="M368" s="924"/>
      <c r="N368" s="924"/>
      <c r="O368" s="924"/>
      <c r="P368" s="924"/>
      <c r="Q368" s="924"/>
      <c r="R368" s="924"/>
      <c r="S368" s="924"/>
      <c r="T368" s="924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DI368" s="2"/>
      <c r="DJ368" s="2"/>
      <c r="GR368" s="2"/>
      <c r="GS368" s="2"/>
      <c r="GT368" s="2"/>
      <c r="GU368" s="2"/>
      <c r="GV368" s="2"/>
      <c r="GW368" s="2"/>
      <c r="GX368" s="2"/>
      <c r="GY368" s="2"/>
      <c r="GZ368" s="2"/>
    </row>
    <row r="369" spans="1:208" s="16" customFormat="1" ht="15.75">
      <c r="A369" s="335"/>
      <c r="B369" s="335"/>
      <c r="C369" s="335"/>
      <c r="D369" s="622"/>
      <c r="E369" s="261"/>
      <c r="F369" s="20"/>
      <c r="G369" s="7" t="s">
        <v>17</v>
      </c>
      <c r="H369" s="500">
        <v>30000</v>
      </c>
      <c r="I369" s="500">
        <v>29763</v>
      </c>
      <c r="J369" s="879">
        <f t="shared" si="10"/>
        <v>99.21</v>
      </c>
      <c r="K369" s="829">
        <f t="shared" si="11"/>
        <v>237</v>
      </c>
      <c r="L369" s="924"/>
      <c r="M369" s="924"/>
      <c r="N369" s="924"/>
      <c r="O369" s="924"/>
      <c r="P369" s="924"/>
      <c r="Q369" s="924"/>
      <c r="R369" s="924"/>
      <c r="S369" s="924"/>
      <c r="T369" s="924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DI369" s="2"/>
      <c r="DJ369" s="2"/>
      <c r="GR369" s="2"/>
      <c r="GS369" s="2"/>
      <c r="GT369" s="2"/>
      <c r="GU369" s="2"/>
      <c r="GV369" s="2"/>
      <c r="GW369" s="2"/>
      <c r="GX369" s="2"/>
      <c r="GY369" s="2"/>
      <c r="GZ369" s="2"/>
    </row>
    <row r="370" spans="1:208" s="16" customFormat="1" ht="15.75">
      <c r="A370" s="335"/>
      <c r="B370" s="335"/>
      <c r="C370" s="335"/>
      <c r="D370" s="622"/>
      <c r="E370" s="261"/>
      <c r="F370" s="20"/>
      <c r="G370" s="7" t="s">
        <v>696</v>
      </c>
      <c r="H370" s="480">
        <v>10000</v>
      </c>
      <c r="I370" s="480">
        <v>7275</v>
      </c>
      <c r="J370" s="879">
        <f t="shared" si="10"/>
        <v>72.75</v>
      </c>
      <c r="K370" s="829">
        <f t="shared" si="11"/>
        <v>2725</v>
      </c>
      <c r="L370" s="924"/>
      <c r="M370" s="924"/>
      <c r="N370" s="924"/>
      <c r="O370" s="924"/>
      <c r="P370" s="924"/>
      <c r="Q370" s="924"/>
      <c r="R370" s="924"/>
      <c r="S370" s="924"/>
      <c r="T370" s="924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DI370" s="2"/>
      <c r="DJ370" s="2"/>
      <c r="GR370" s="2"/>
      <c r="GS370" s="2"/>
      <c r="GT370" s="2"/>
      <c r="GU370" s="2"/>
      <c r="GV370" s="2"/>
      <c r="GW370" s="2"/>
      <c r="GX370" s="2"/>
      <c r="GY370" s="2"/>
      <c r="GZ370" s="2"/>
    </row>
    <row r="371" spans="1:208" s="16" customFormat="1" ht="31.5">
      <c r="A371" s="335"/>
      <c r="B371" s="335"/>
      <c r="C371" s="335"/>
      <c r="D371" s="622"/>
      <c r="E371" s="261">
        <v>76</v>
      </c>
      <c r="F371" s="20">
        <v>4632</v>
      </c>
      <c r="G371" s="122" t="s">
        <v>20</v>
      </c>
      <c r="H371" s="498">
        <f>H372+H373+H374</f>
        <v>4510000</v>
      </c>
      <c r="I371" s="498">
        <f>I372+I373+I374</f>
        <v>37236.28</v>
      </c>
      <c r="J371" s="872">
        <f t="shared" si="10"/>
        <v>0.8256381374722838</v>
      </c>
      <c r="K371" s="832">
        <f t="shared" si="11"/>
        <v>4472763.72</v>
      </c>
      <c r="L371" s="928"/>
      <c r="M371" s="928"/>
      <c r="N371" s="928"/>
      <c r="O371" s="928"/>
      <c r="P371" s="928"/>
      <c r="Q371" s="928"/>
      <c r="R371" s="928"/>
      <c r="S371" s="928"/>
      <c r="T371" s="928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DI371" s="2"/>
      <c r="DJ371" s="2"/>
      <c r="GR371" s="2"/>
      <c r="GS371" s="2"/>
      <c r="GT371" s="2"/>
      <c r="GU371" s="2"/>
      <c r="GV371" s="2"/>
      <c r="GW371" s="2"/>
      <c r="GX371" s="2"/>
      <c r="GY371" s="2"/>
      <c r="GZ371" s="2"/>
    </row>
    <row r="372" spans="1:208" s="16" customFormat="1" ht="15.75">
      <c r="A372" s="335"/>
      <c r="B372" s="335"/>
      <c r="C372" s="335"/>
      <c r="D372" s="622"/>
      <c r="E372" s="261"/>
      <c r="F372" s="20"/>
      <c r="G372" s="161" t="s">
        <v>24</v>
      </c>
      <c r="H372" s="487">
        <v>4000000</v>
      </c>
      <c r="I372" s="487">
        <v>0</v>
      </c>
      <c r="J372" s="879">
        <f t="shared" si="10"/>
        <v>0</v>
      </c>
      <c r="K372" s="829">
        <f t="shared" si="11"/>
        <v>4000000</v>
      </c>
      <c r="L372" s="924"/>
      <c r="M372" s="924"/>
      <c r="N372" s="924"/>
      <c r="O372" s="924"/>
      <c r="P372" s="924"/>
      <c r="Q372" s="924"/>
      <c r="R372" s="924"/>
      <c r="S372" s="924"/>
      <c r="T372" s="924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DI372" s="2"/>
      <c r="DJ372" s="2"/>
      <c r="GR372" s="2"/>
      <c r="GS372" s="2"/>
      <c r="GT372" s="2"/>
      <c r="GU372" s="2"/>
      <c r="GV372" s="2"/>
      <c r="GW372" s="2"/>
      <c r="GX372" s="2"/>
      <c r="GY372" s="2"/>
      <c r="GZ372" s="2"/>
    </row>
    <row r="373" spans="1:208" s="16" customFormat="1" ht="15.75">
      <c r="A373" s="335"/>
      <c r="B373" s="335"/>
      <c r="C373" s="335"/>
      <c r="D373" s="622"/>
      <c r="E373" s="261"/>
      <c r="F373" s="20"/>
      <c r="G373" s="19" t="s">
        <v>21</v>
      </c>
      <c r="H373" s="481">
        <v>500000</v>
      </c>
      <c r="I373" s="481">
        <v>35240</v>
      </c>
      <c r="J373" s="879">
        <f t="shared" si="10"/>
        <v>7.048</v>
      </c>
      <c r="K373" s="829">
        <f t="shared" si="11"/>
        <v>464760</v>
      </c>
      <c r="L373" s="924"/>
      <c r="M373" s="924"/>
      <c r="N373" s="924"/>
      <c r="O373" s="924"/>
      <c r="P373" s="924"/>
      <c r="Q373" s="924"/>
      <c r="R373" s="924"/>
      <c r="S373" s="924"/>
      <c r="T373" s="924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DI373" s="2"/>
      <c r="DJ373" s="2"/>
      <c r="GR373" s="2"/>
      <c r="GS373" s="2"/>
      <c r="GT373" s="2"/>
      <c r="GU373" s="2"/>
      <c r="GV373" s="2"/>
      <c r="GW373" s="2"/>
      <c r="GX373" s="2"/>
      <c r="GY373" s="2"/>
      <c r="GZ373" s="2"/>
    </row>
    <row r="374" spans="1:208" s="16" customFormat="1" ht="16.5" thickBot="1">
      <c r="A374" s="335"/>
      <c r="B374" s="335"/>
      <c r="C374" s="335"/>
      <c r="D374" s="622"/>
      <c r="E374" s="101"/>
      <c r="F374" s="20"/>
      <c r="G374" s="35" t="s">
        <v>23</v>
      </c>
      <c r="H374" s="483">
        <v>10000</v>
      </c>
      <c r="I374" s="483">
        <v>1996.28</v>
      </c>
      <c r="J374" s="880">
        <f t="shared" si="10"/>
        <v>19.9628</v>
      </c>
      <c r="K374" s="831">
        <f t="shared" si="11"/>
        <v>8003.72</v>
      </c>
      <c r="L374" s="924"/>
      <c r="M374" s="924"/>
      <c r="N374" s="924"/>
      <c r="O374" s="924"/>
      <c r="P374" s="924"/>
      <c r="Q374" s="924"/>
      <c r="R374" s="924"/>
      <c r="S374" s="924"/>
      <c r="T374" s="924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DI374" s="2"/>
      <c r="DJ374" s="2"/>
      <c r="GR374" s="2"/>
      <c r="GS374" s="2"/>
      <c r="GT374" s="2"/>
      <c r="GU374" s="2"/>
      <c r="GV374" s="2"/>
      <c r="GW374" s="2"/>
      <c r="GX374" s="2"/>
      <c r="GY374" s="2"/>
      <c r="GZ374" s="2"/>
    </row>
    <row r="375" spans="1:208" s="16" customFormat="1" ht="33" thickBot="1" thickTop="1">
      <c r="A375" s="91"/>
      <c r="B375" s="91"/>
      <c r="C375" s="91"/>
      <c r="D375" s="175"/>
      <c r="E375" s="334"/>
      <c r="F375" s="107"/>
      <c r="G375" s="82" t="s">
        <v>243</v>
      </c>
      <c r="H375" s="517"/>
      <c r="I375" s="517"/>
      <c r="J375" s="878"/>
      <c r="K375" s="956"/>
      <c r="L375" s="917"/>
      <c r="M375" s="917"/>
      <c r="N375" s="917"/>
      <c r="O375" s="917"/>
      <c r="P375" s="917"/>
      <c r="Q375" s="917"/>
      <c r="R375" s="917"/>
      <c r="S375" s="917"/>
      <c r="T375" s="917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DI375" s="2"/>
      <c r="DJ375" s="2"/>
      <c r="GR375" s="2"/>
      <c r="GS375" s="2"/>
      <c r="GT375" s="2"/>
      <c r="GU375" s="2"/>
      <c r="GV375" s="2"/>
      <c r="GW375" s="2"/>
      <c r="GX375" s="2"/>
      <c r="GY375" s="2"/>
      <c r="GZ375" s="2"/>
    </row>
    <row r="376" spans="1:208" s="16" customFormat="1" ht="16.5" thickTop="1">
      <c r="A376" s="23"/>
      <c r="B376" s="23"/>
      <c r="C376" s="23"/>
      <c r="D376" s="58"/>
      <c r="E376" s="179"/>
      <c r="F376" s="23">
        <v>463</v>
      </c>
      <c r="G376" s="88" t="s">
        <v>300</v>
      </c>
      <c r="H376" s="514">
        <f>H377+H388</f>
        <v>4600000</v>
      </c>
      <c r="I376" s="514">
        <f>I377+I388</f>
        <v>1180647.36</v>
      </c>
      <c r="J376" s="878">
        <f t="shared" si="10"/>
        <v>25.666246956521743</v>
      </c>
      <c r="K376" s="826">
        <f t="shared" si="11"/>
        <v>3419352.6399999997</v>
      </c>
      <c r="L376" s="918"/>
      <c r="M376" s="918"/>
      <c r="N376" s="918"/>
      <c r="O376" s="918"/>
      <c r="P376" s="918"/>
      <c r="Q376" s="918"/>
      <c r="R376" s="918"/>
      <c r="S376" s="918"/>
      <c r="T376" s="918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DI376" s="2"/>
      <c r="DJ376" s="2"/>
      <c r="GR376" s="2"/>
      <c r="GS376" s="2"/>
      <c r="GT376" s="2"/>
      <c r="GU376" s="2"/>
      <c r="GV376" s="2"/>
      <c r="GW376" s="2"/>
      <c r="GX376" s="2"/>
      <c r="GY376" s="2"/>
      <c r="GZ376" s="2"/>
    </row>
    <row r="377" spans="1:208" s="16" customFormat="1" ht="31.5">
      <c r="A377" s="335"/>
      <c r="B377" s="377"/>
      <c r="C377" s="377"/>
      <c r="D377" s="1078"/>
      <c r="E377" s="261">
        <v>77</v>
      </c>
      <c r="F377" s="6">
        <v>4631</v>
      </c>
      <c r="G377" s="17" t="s">
        <v>22</v>
      </c>
      <c r="H377" s="492">
        <f>H378+H379+H380+H381+H382+H383+H384+H385+H386+H387</f>
        <v>3790000</v>
      </c>
      <c r="I377" s="492">
        <f>I378+I379+I380+I381+I382+I383+I384+I385+I386+I387</f>
        <v>1170647.36</v>
      </c>
      <c r="J377" s="876">
        <f t="shared" si="10"/>
        <v>30.88779313984169</v>
      </c>
      <c r="K377" s="833">
        <f t="shared" si="11"/>
        <v>2619352.6399999997</v>
      </c>
      <c r="L377" s="928"/>
      <c r="M377" s="928"/>
      <c r="N377" s="928"/>
      <c r="O377" s="928"/>
      <c r="P377" s="928"/>
      <c r="Q377" s="928"/>
      <c r="R377" s="928"/>
      <c r="S377" s="928"/>
      <c r="T377" s="928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DI377" s="2"/>
      <c r="DJ377" s="2"/>
      <c r="GR377" s="2"/>
      <c r="GS377" s="2"/>
      <c r="GT377" s="2"/>
      <c r="GU377" s="2"/>
      <c r="GV377" s="2"/>
      <c r="GW377" s="2"/>
      <c r="GX377" s="2"/>
      <c r="GY377" s="2"/>
      <c r="GZ377" s="2"/>
    </row>
    <row r="378" spans="1:208" s="16" customFormat="1" ht="15.75">
      <c r="A378" s="335"/>
      <c r="B378" s="335"/>
      <c r="C378" s="335"/>
      <c r="D378" s="622"/>
      <c r="E378" s="261"/>
      <c r="F378" s="6"/>
      <c r="G378" s="19" t="s">
        <v>12</v>
      </c>
      <c r="H378" s="509">
        <v>0</v>
      </c>
      <c r="I378" s="509">
        <v>0</v>
      </c>
      <c r="J378" s="879"/>
      <c r="K378" s="829">
        <f t="shared" si="11"/>
        <v>0</v>
      </c>
      <c r="L378" s="924"/>
      <c r="M378" s="924"/>
      <c r="N378" s="924"/>
      <c r="O378" s="924"/>
      <c r="P378" s="924"/>
      <c r="Q378" s="924"/>
      <c r="R378" s="924"/>
      <c r="S378" s="924"/>
      <c r="T378" s="924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DI378" s="2"/>
      <c r="DJ378" s="2"/>
      <c r="GR378" s="2"/>
      <c r="GS378" s="2"/>
      <c r="GT378" s="2"/>
      <c r="GU378" s="2"/>
      <c r="GV378" s="2"/>
      <c r="GW378" s="2"/>
      <c r="GX378" s="2"/>
      <c r="GY378" s="2"/>
      <c r="GZ378" s="2"/>
    </row>
    <row r="379" spans="1:208" s="16" customFormat="1" ht="15.75">
      <c r="A379" s="335"/>
      <c r="B379" s="335"/>
      <c r="C379" s="335"/>
      <c r="D379" s="622"/>
      <c r="E379" s="261"/>
      <c r="F379" s="6"/>
      <c r="G379" s="7" t="s">
        <v>8</v>
      </c>
      <c r="H379" s="500">
        <v>980000</v>
      </c>
      <c r="I379" s="500">
        <v>557749</v>
      </c>
      <c r="J379" s="879">
        <f t="shared" si="10"/>
        <v>56.913163265306125</v>
      </c>
      <c r="K379" s="829">
        <f t="shared" si="11"/>
        <v>422251</v>
      </c>
      <c r="L379" s="924"/>
      <c r="M379" s="924"/>
      <c r="N379" s="924"/>
      <c r="O379" s="924"/>
      <c r="P379" s="924"/>
      <c r="Q379" s="924"/>
      <c r="R379" s="924"/>
      <c r="S379" s="924"/>
      <c r="T379" s="924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DI379" s="2"/>
      <c r="DJ379" s="2"/>
      <c r="GR379" s="2"/>
      <c r="GS379" s="2"/>
      <c r="GT379" s="2"/>
      <c r="GU379" s="2"/>
      <c r="GV379" s="2"/>
      <c r="GW379" s="2"/>
      <c r="GX379" s="2"/>
      <c r="GY379" s="2"/>
      <c r="GZ379" s="2"/>
    </row>
    <row r="380" spans="1:208" s="16" customFormat="1" ht="15.75">
      <c r="A380" s="335"/>
      <c r="B380" s="335"/>
      <c r="C380" s="335"/>
      <c r="D380" s="622"/>
      <c r="E380" s="261"/>
      <c r="F380" s="6"/>
      <c r="G380" s="7" t="s">
        <v>9</v>
      </c>
      <c r="H380" s="500">
        <v>150000</v>
      </c>
      <c r="I380" s="500">
        <v>0</v>
      </c>
      <c r="J380" s="879">
        <f t="shared" si="10"/>
        <v>0</v>
      </c>
      <c r="K380" s="829">
        <f t="shared" si="11"/>
        <v>150000</v>
      </c>
      <c r="L380" s="924"/>
      <c r="M380" s="924"/>
      <c r="N380" s="924"/>
      <c r="O380" s="924"/>
      <c r="P380" s="924"/>
      <c r="Q380" s="924"/>
      <c r="R380" s="924"/>
      <c r="S380" s="924"/>
      <c r="T380" s="924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DI380" s="2"/>
      <c r="DJ380" s="2"/>
      <c r="GR380" s="2"/>
      <c r="GS380" s="2"/>
      <c r="GT380" s="2"/>
      <c r="GU380" s="2"/>
      <c r="GV380" s="2"/>
      <c r="GW380" s="2"/>
      <c r="GX380" s="2"/>
      <c r="GY380" s="2"/>
      <c r="GZ380" s="2"/>
    </row>
    <row r="381" spans="1:208" s="16" customFormat="1" ht="15.75">
      <c r="A381" s="335"/>
      <c r="B381" s="335"/>
      <c r="C381" s="335"/>
      <c r="D381" s="622"/>
      <c r="E381" s="261"/>
      <c r="F381" s="6"/>
      <c r="G381" s="7" t="s">
        <v>10</v>
      </c>
      <c r="H381" s="500">
        <v>1350000</v>
      </c>
      <c r="I381" s="500">
        <v>183336.56</v>
      </c>
      <c r="J381" s="879">
        <f t="shared" si="10"/>
        <v>13.580485925925926</v>
      </c>
      <c r="K381" s="829">
        <f t="shared" si="11"/>
        <v>1166663.44</v>
      </c>
      <c r="L381" s="924"/>
      <c r="M381" s="924"/>
      <c r="N381" s="924"/>
      <c r="O381" s="924"/>
      <c r="P381" s="924"/>
      <c r="Q381" s="924"/>
      <c r="R381" s="924"/>
      <c r="S381" s="924"/>
      <c r="T381" s="924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DI381" s="2"/>
      <c r="DJ381" s="2"/>
      <c r="GR381" s="2"/>
      <c r="GS381" s="2"/>
      <c r="GT381" s="2"/>
      <c r="GU381" s="2"/>
      <c r="GV381" s="2"/>
      <c r="GW381" s="2"/>
      <c r="GX381" s="2"/>
      <c r="GY381" s="2"/>
      <c r="GZ381" s="2"/>
    </row>
    <row r="382" spans="1:208" s="16" customFormat="1" ht="15.75">
      <c r="A382" s="335"/>
      <c r="B382" s="335"/>
      <c r="C382" s="335"/>
      <c r="D382" s="622"/>
      <c r="E382" s="261"/>
      <c r="F382" s="6"/>
      <c r="G382" s="7" t="s">
        <v>11</v>
      </c>
      <c r="H382" s="500">
        <v>700000</v>
      </c>
      <c r="I382" s="500">
        <v>249805</v>
      </c>
      <c r="J382" s="879">
        <f t="shared" si="10"/>
        <v>35.68642857142857</v>
      </c>
      <c r="K382" s="829">
        <f t="shared" si="11"/>
        <v>450195</v>
      </c>
      <c r="L382" s="924"/>
      <c r="M382" s="924"/>
      <c r="N382" s="924"/>
      <c r="O382" s="924"/>
      <c r="P382" s="924"/>
      <c r="Q382" s="924"/>
      <c r="R382" s="924"/>
      <c r="S382" s="924"/>
      <c r="T382" s="924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DI382" s="2"/>
      <c r="DJ382" s="2"/>
      <c r="GR382" s="2"/>
      <c r="GS382" s="2"/>
      <c r="GT382" s="2"/>
      <c r="GU382" s="2"/>
      <c r="GV382" s="2"/>
      <c r="GW382" s="2"/>
      <c r="GX382" s="2"/>
      <c r="GY382" s="2"/>
      <c r="GZ382" s="2"/>
    </row>
    <row r="383" spans="1:208" s="16" customFormat="1" ht="15.75">
      <c r="A383" s="335"/>
      <c r="B383" s="335"/>
      <c r="C383" s="335"/>
      <c r="D383" s="622"/>
      <c r="E383" s="261"/>
      <c r="F383" s="6"/>
      <c r="G383" s="222" t="s">
        <v>15</v>
      </c>
      <c r="H383" s="480">
        <v>160000</v>
      </c>
      <c r="I383" s="480">
        <v>31791</v>
      </c>
      <c r="J383" s="879">
        <f t="shared" si="10"/>
        <v>19.869375</v>
      </c>
      <c r="K383" s="829">
        <f t="shared" si="11"/>
        <v>128209</v>
      </c>
      <c r="L383" s="924"/>
      <c r="M383" s="924"/>
      <c r="N383" s="924"/>
      <c r="O383" s="924"/>
      <c r="P383" s="924"/>
      <c r="Q383" s="924"/>
      <c r="R383" s="924"/>
      <c r="S383" s="924"/>
      <c r="T383" s="924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DI383" s="2"/>
      <c r="DJ383" s="2"/>
      <c r="GR383" s="2"/>
      <c r="GS383" s="2"/>
      <c r="GT383" s="2"/>
      <c r="GU383" s="2"/>
      <c r="GV383" s="2"/>
      <c r="GW383" s="2"/>
      <c r="GX383" s="2"/>
      <c r="GY383" s="2"/>
      <c r="GZ383" s="2"/>
    </row>
    <row r="384" spans="1:208" s="16" customFormat="1" ht="15.75">
      <c r="A384" s="335"/>
      <c r="B384" s="335"/>
      <c r="C384" s="335"/>
      <c r="D384" s="622"/>
      <c r="E384" s="50"/>
      <c r="F384" s="25"/>
      <c r="G384" s="161" t="s">
        <v>14</v>
      </c>
      <c r="H384" s="508">
        <v>180000</v>
      </c>
      <c r="I384" s="508">
        <v>24661</v>
      </c>
      <c r="J384" s="879">
        <f t="shared" si="10"/>
        <v>13.700555555555555</v>
      </c>
      <c r="K384" s="829">
        <f t="shared" si="11"/>
        <v>155339</v>
      </c>
      <c r="L384" s="924"/>
      <c r="M384" s="924"/>
      <c r="N384" s="924"/>
      <c r="O384" s="924"/>
      <c r="P384" s="924"/>
      <c r="Q384" s="924"/>
      <c r="R384" s="924"/>
      <c r="S384" s="924"/>
      <c r="T384" s="924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DI384" s="2"/>
      <c r="DJ384" s="2"/>
      <c r="GR384" s="2"/>
      <c r="GS384" s="2"/>
      <c r="GT384" s="2"/>
      <c r="GU384" s="2"/>
      <c r="GV384" s="2"/>
      <c r="GW384" s="2"/>
      <c r="GX384" s="2"/>
      <c r="GY384" s="2"/>
      <c r="GZ384" s="2"/>
    </row>
    <row r="385" spans="1:208" s="16" customFormat="1" ht="15.75">
      <c r="A385" s="335"/>
      <c r="B385" s="335"/>
      <c r="C385" s="335"/>
      <c r="D385" s="622"/>
      <c r="E385" s="102"/>
      <c r="F385" s="6"/>
      <c r="G385" s="223" t="s">
        <v>16</v>
      </c>
      <c r="H385" s="502">
        <v>250000</v>
      </c>
      <c r="I385" s="502">
        <v>116589.8</v>
      </c>
      <c r="J385" s="879">
        <f t="shared" si="10"/>
        <v>46.635920000000006</v>
      </c>
      <c r="K385" s="829">
        <f t="shared" si="11"/>
        <v>133410.2</v>
      </c>
      <c r="L385" s="924"/>
      <c r="M385" s="924"/>
      <c r="N385" s="924"/>
      <c r="O385" s="924"/>
      <c r="P385" s="924"/>
      <c r="Q385" s="924"/>
      <c r="R385" s="924"/>
      <c r="S385" s="924"/>
      <c r="T385" s="924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DI385" s="2"/>
      <c r="DJ385" s="2"/>
      <c r="GR385" s="2"/>
      <c r="GS385" s="2"/>
      <c r="GT385" s="2"/>
      <c r="GU385" s="2"/>
      <c r="GV385" s="2"/>
      <c r="GW385" s="2"/>
      <c r="GX385" s="2"/>
      <c r="GY385" s="2"/>
      <c r="GZ385" s="2"/>
    </row>
    <row r="386" spans="1:208" s="16" customFormat="1" ht="15.75">
      <c r="A386" s="335"/>
      <c r="B386" s="335"/>
      <c r="C386" s="335"/>
      <c r="D386" s="622"/>
      <c r="E386" s="102"/>
      <c r="F386" s="20"/>
      <c r="G386" s="7" t="s">
        <v>17</v>
      </c>
      <c r="H386" s="500">
        <v>10000</v>
      </c>
      <c r="I386" s="500">
        <v>0</v>
      </c>
      <c r="J386" s="879">
        <f t="shared" si="10"/>
        <v>0</v>
      </c>
      <c r="K386" s="829">
        <f t="shared" si="11"/>
        <v>10000</v>
      </c>
      <c r="L386" s="924"/>
      <c r="M386" s="924"/>
      <c r="N386" s="924"/>
      <c r="O386" s="924"/>
      <c r="P386" s="924"/>
      <c r="Q386" s="924"/>
      <c r="R386" s="924"/>
      <c r="S386" s="924"/>
      <c r="T386" s="924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DI386" s="2"/>
      <c r="DJ386" s="2"/>
      <c r="GR386" s="2"/>
      <c r="GS386" s="2"/>
      <c r="GT386" s="2"/>
      <c r="GU386" s="2"/>
      <c r="GV386" s="2"/>
      <c r="GW386" s="2"/>
      <c r="GX386" s="2"/>
      <c r="GY386" s="2"/>
      <c r="GZ386" s="2"/>
    </row>
    <row r="387" spans="1:208" s="16" customFormat="1" ht="15.75">
      <c r="A387" s="335"/>
      <c r="B387" s="335"/>
      <c r="C387" s="335"/>
      <c r="D387" s="622"/>
      <c r="E387" s="102"/>
      <c r="F387" s="20"/>
      <c r="G387" s="7" t="s">
        <v>696</v>
      </c>
      <c r="H387" s="480">
        <v>10000</v>
      </c>
      <c r="I387" s="480">
        <v>6715</v>
      </c>
      <c r="J387" s="879">
        <f t="shared" si="10"/>
        <v>67.15</v>
      </c>
      <c r="K387" s="829">
        <f t="shared" si="11"/>
        <v>3285</v>
      </c>
      <c r="L387" s="924"/>
      <c r="M387" s="924"/>
      <c r="N387" s="924"/>
      <c r="O387" s="924"/>
      <c r="P387" s="924"/>
      <c r="Q387" s="924"/>
      <c r="R387" s="924"/>
      <c r="S387" s="924"/>
      <c r="T387" s="924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DI387" s="2"/>
      <c r="DJ387" s="2"/>
      <c r="GR387" s="2"/>
      <c r="GS387" s="2"/>
      <c r="GT387" s="2"/>
      <c r="GU387" s="2"/>
      <c r="GV387" s="2"/>
      <c r="GW387" s="2"/>
      <c r="GX387" s="2"/>
      <c r="GY387" s="2"/>
      <c r="GZ387" s="2"/>
    </row>
    <row r="388" spans="1:208" s="16" customFormat="1" ht="31.5">
      <c r="A388" s="335"/>
      <c r="B388" s="335"/>
      <c r="C388" s="335"/>
      <c r="D388" s="622"/>
      <c r="E388" s="102">
        <v>78</v>
      </c>
      <c r="F388" s="20">
        <v>4632</v>
      </c>
      <c r="G388" s="122" t="s">
        <v>20</v>
      </c>
      <c r="H388" s="498">
        <f>H389+H390+H391</f>
        <v>810000</v>
      </c>
      <c r="I388" s="498">
        <f>I389+I390+I391</f>
        <v>10000</v>
      </c>
      <c r="J388" s="876">
        <f t="shared" si="10"/>
        <v>1.2345679012345678</v>
      </c>
      <c r="K388" s="833">
        <f t="shared" si="11"/>
        <v>800000</v>
      </c>
      <c r="L388" s="928"/>
      <c r="M388" s="928"/>
      <c r="N388" s="928"/>
      <c r="O388" s="928"/>
      <c r="P388" s="928"/>
      <c r="Q388" s="928"/>
      <c r="R388" s="928"/>
      <c r="S388" s="928"/>
      <c r="T388" s="928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DI388" s="2"/>
      <c r="DJ388" s="2"/>
      <c r="GR388" s="2"/>
      <c r="GS388" s="2"/>
      <c r="GT388" s="2"/>
      <c r="GU388" s="2"/>
      <c r="GV388" s="2"/>
      <c r="GW388" s="2"/>
      <c r="GX388" s="2"/>
      <c r="GY388" s="2"/>
      <c r="GZ388" s="2"/>
    </row>
    <row r="389" spans="1:208" s="16" customFormat="1" ht="15.75">
      <c r="A389" s="335"/>
      <c r="B389" s="335"/>
      <c r="C389" s="335"/>
      <c r="D389" s="622"/>
      <c r="E389" s="102"/>
      <c r="F389" s="20"/>
      <c r="G389" s="161" t="s">
        <v>24</v>
      </c>
      <c r="H389" s="487">
        <v>500000</v>
      </c>
      <c r="I389" s="487">
        <v>0</v>
      </c>
      <c r="J389" s="879">
        <f t="shared" si="10"/>
        <v>0</v>
      </c>
      <c r="K389" s="829">
        <f t="shared" si="11"/>
        <v>500000</v>
      </c>
      <c r="L389" s="924"/>
      <c r="M389" s="924"/>
      <c r="N389" s="924"/>
      <c r="O389" s="924"/>
      <c r="P389" s="924"/>
      <c r="Q389" s="924"/>
      <c r="R389" s="924"/>
      <c r="S389" s="924"/>
      <c r="T389" s="924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DI389" s="2"/>
      <c r="DJ389" s="2"/>
      <c r="GR389" s="2"/>
      <c r="GS389" s="2"/>
      <c r="GT389" s="2"/>
      <c r="GU389" s="2"/>
      <c r="GV389" s="2"/>
      <c r="GW389" s="2"/>
      <c r="GX389" s="2"/>
      <c r="GY389" s="2"/>
      <c r="GZ389" s="2"/>
    </row>
    <row r="390" spans="1:208" s="16" customFormat="1" ht="15.75">
      <c r="A390" s="335"/>
      <c r="B390" s="335"/>
      <c r="C390" s="335"/>
      <c r="D390" s="622"/>
      <c r="E390" s="102"/>
      <c r="F390" s="20"/>
      <c r="G390" s="19" t="s">
        <v>21</v>
      </c>
      <c r="H390" s="481">
        <v>300000</v>
      </c>
      <c r="I390" s="481">
        <v>0</v>
      </c>
      <c r="J390" s="879">
        <f t="shared" si="10"/>
        <v>0</v>
      </c>
      <c r="K390" s="829">
        <f t="shared" si="11"/>
        <v>300000</v>
      </c>
      <c r="L390" s="924"/>
      <c r="M390" s="924"/>
      <c r="N390" s="924"/>
      <c r="O390" s="924"/>
      <c r="P390" s="924"/>
      <c r="Q390" s="924"/>
      <c r="R390" s="924"/>
      <c r="S390" s="924"/>
      <c r="T390" s="924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DI390" s="2"/>
      <c r="DJ390" s="2"/>
      <c r="GR390" s="2"/>
      <c r="GS390" s="2"/>
      <c r="GT390" s="2"/>
      <c r="GU390" s="2"/>
      <c r="GV390" s="2"/>
      <c r="GW390" s="2"/>
      <c r="GX390" s="2"/>
      <c r="GY390" s="2"/>
      <c r="GZ390" s="2"/>
    </row>
    <row r="391" spans="1:208" s="16" customFormat="1" ht="16.5" thickBot="1">
      <c r="A391" s="335"/>
      <c r="B391" s="335"/>
      <c r="C391" s="335"/>
      <c r="D391" s="622"/>
      <c r="E391" s="102"/>
      <c r="F391" s="20"/>
      <c r="G391" s="35" t="s">
        <v>23</v>
      </c>
      <c r="H391" s="483">
        <v>10000</v>
      </c>
      <c r="I391" s="483">
        <v>10000</v>
      </c>
      <c r="J391" s="880">
        <f t="shared" si="10"/>
        <v>100</v>
      </c>
      <c r="K391" s="831">
        <f t="shared" si="11"/>
        <v>0</v>
      </c>
      <c r="L391" s="924"/>
      <c r="M391" s="924"/>
      <c r="N391" s="924"/>
      <c r="O391" s="924"/>
      <c r="P391" s="924"/>
      <c r="Q391" s="924"/>
      <c r="R391" s="924"/>
      <c r="S391" s="924"/>
      <c r="T391" s="924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DI391" s="2"/>
      <c r="DJ391" s="2"/>
      <c r="GR391" s="2"/>
      <c r="GS391" s="2"/>
      <c r="GT391" s="2"/>
      <c r="GU391" s="2"/>
      <c r="GV391" s="2"/>
      <c r="GW391" s="2"/>
      <c r="GX391" s="2"/>
      <c r="GY391" s="2"/>
      <c r="GZ391" s="2"/>
    </row>
    <row r="392" spans="1:208" s="16" customFormat="1" ht="32.25" thickTop="1">
      <c r="A392" s="338"/>
      <c r="B392" s="338"/>
      <c r="C392" s="338"/>
      <c r="D392" s="645"/>
      <c r="E392" s="1196"/>
      <c r="F392" s="1186"/>
      <c r="G392" s="33" t="s">
        <v>244</v>
      </c>
      <c r="H392" s="510"/>
      <c r="I392" s="510"/>
      <c r="J392" s="878"/>
      <c r="K392" s="956"/>
      <c r="L392" s="921"/>
      <c r="M392" s="921"/>
      <c r="N392" s="921"/>
      <c r="O392" s="921"/>
      <c r="P392" s="921"/>
      <c r="Q392" s="921"/>
      <c r="R392" s="921"/>
      <c r="S392" s="921"/>
      <c r="T392" s="921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DI392" s="2"/>
      <c r="DJ392" s="2"/>
      <c r="GR392" s="2"/>
      <c r="GS392" s="2"/>
      <c r="GT392" s="2"/>
      <c r="GU392" s="2"/>
      <c r="GV392" s="2"/>
      <c r="GW392" s="2"/>
      <c r="GX392" s="2"/>
      <c r="GY392" s="2"/>
      <c r="GZ392" s="2"/>
    </row>
    <row r="393" spans="1:208" s="16" customFormat="1" ht="15.75">
      <c r="A393" s="335"/>
      <c r="B393" s="335"/>
      <c r="C393" s="335"/>
      <c r="D393" s="629"/>
      <c r="E393" s="1183"/>
      <c r="F393" s="1185"/>
      <c r="G393" s="7" t="s">
        <v>63</v>
      </c>
      <c r="H393" s="492">
        <f>H287+H305+H323+H342+H359+H376</f>
        <v>40885000</v>
      </c>
      <c r="I393" s="492">
        <f>I287+I305+I323+I342+I359+I376</f>
        <v>12434570.63</v>
      </c>
      <c r="J393" s="876">
        <f t="shared" si="10"/>
        <v>30.41352728384493</v>
      </c>
      <c r="K393" s="833">
        <f t="shared" si="11"/>
        <v>28450429.369999997</v>
      </c>
      <c r="L393" s="921"/>
      <c r="M393" s="921"/>
      <c r="N393" s="921"/>
      <c r="O393" s="921"/>
      <c r="P393" s="921"/>
      <c r="Q393" s="921"/>
      <c r="R393" s="921"/>
      <c r="S393" s="921"/>
      <c r="T393" s="921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DI393" s="2"/>
      <c r="DJ393" s="2"/>
      <c r="GR393" s="2"/>
      <c r="GS393" s="2"/>
      <c r="GT393" s="2"/>
      <c r="GU393" s="2"/>
      <c r="GV393" s="2"/>
      <c r="GW393" s="2"/>
      <c r="GX393" s="2"/>
      <c r="GY393" s="2"/>
      <c r="GZ393" s="2"/>
    </row>
    <row r="394" spans="1:208" s="16" customFormat="1" ht="16.5" thickBot="1">
      <c r="A394" s="342"/>
      <c r="B394" s="342"/>
      <c r="C394" s="342"/>
      <c r="D394" s="646"/>
      <c r="E394" s="40"/>
      <c r="F394" s="81"/>
      <c r="G394" s="74" t="s">
        <v>245</v>
      </c>
      <c r="H394" s="518">
        <f>H393</f>
        <v>40885000</v>
      </c>
      <c r="I394" s="518">
        <f>I393</f>
        <v>12434570.63</v>
      </c>
      <c r="J394" s="872">
        <f t="shared" si="10"/>
        <v>30.41352728384493</v>
      </c>
      <c r="K394" s="832">
        <f t="shared" si="11"/>
        <v>28450429.369999997</v>
      </c>
      <c r="L394" s="921"/>
      <c r="M394" s="921"/>
      <c r="N394" s="921"/>
      <c r="O394" s="921"/>
      <c r="P394" s="921"/>
      <c r="Q394" s="921"/>
      <c r="R394" s="921"/>
      <c r="S394" s="921"/>
      <c r="T394" s="921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DI394" s="2"/>
      <c r="DJ394" s="2"/>
      <c r="GR394" s="2"/>
      <c r="GS394" s="2"/>
      <c r="GT394" s="2"/>
      <c r="GU394" s="2"/>
      <c r="GV394" s="2"/>
      <c r="GW394" s="2"/>
      <c r="GX394" s="2"/>
      <c r="GY394" s="2"/>
      <c r="GZ394" s="2"/>
    </row>
    <row r="395" spans="1:208" s="16" customFormat="1" ht="48.75" thickBot="1" thickTop="1">
      <c r="A395" s="388"/>
      <c r="B395" s="388"/>
      <c r="C395" s="388"/>
      <c r="D395" s="647"/>
      <c r="E395" s="328"/>
      <c r="F395" s="186"/>
      <c r="G395" s="212" t="s">
        <v>380</v>
      </c>
      <c r="H395" s="491"/>
      <c r="I395" s="491"/>
      <c r="J395" s="878"/>
      <c r="K395" s="956"/>
      <c r="L395" s="921"/>
      <c r="M395" s="921"/>
      <c r="N395" s="921"/>
      <c r="O395" s="921"/>
      <c r="P395" s="921"/>
      <c r="Q395" s="921"/>
      <c r="R395" s="921"/>
      <c r="S395" s="921"/>
      <c r="T395" s="921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DI395" s="2"/>
      <c r="DJ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</row>
    <row r="396" spans="1:208" s="16" customFormat="1" ht="33" thickBot="1" thickTop="1">
      <c r="A396" s="45"/>
      <c r="B396" s="45"/>
      <c r="C396" s="45">
        <v>980</v>
      </c>
      <c r="D396" s="620"/>
      <c r="E396" s="333"/>
      <c r="F396" s="63"/>
      <c r="G396" s="64" t="s">
        <v>246</v>
      </c>
      <c r="H396" s="480"/>
      <c r="I396" s="480"/>
      <c r="J396" s="878"/>
      <c r="K396" s="956"/>
      <c r="L396" s="921"/>
      <c r="M396" s="921"/>
      <c r="N396" s="921"/>
      <c r="O396" s="921"/>
      <c r="P396" s="921"/>
      <c r="Q396" s="921"/>
      <c r="R396" s="921"/>
      <c r="S396" s="921"/>
      <c r="T396" s="921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DI396" s="2"/>
      <c r="DJ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</row>
    <row r="397" spans="1:208" s="16" customFormat="1" ht="33" thickBot="1" thickTop="1">
      <c r="A397" s="47"/>
      <c r="B397" s="47"/>
      <c r="C397" s="47"/>
      <c r="D397" s="359"/>
      <c r="E397" s="329"/>
      <c r="F397" s="176"/>
      <c r="G397" s="65" t="s">
        <v>247</v>
      </c>
      <c r="H397" s="481"/>
      <c r="I397" s="481"/>
      <c r="J397" s="878"/>
      <c r="K397" s="956"/>
      <c r="L397" s="921"/>
      <c r="M397" s="921"/>
      <c r="N397" s="921"/>
      <c r="O397" s="921"/>
      <c r="P397" s="921"/>
      <c r="Q397" s="921"/>
      <c r="R397" s="921"/>
      <c r="S397" s="921"/>
      <c r="T397" s="921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DI397" s="2"/>
      <c r="DJ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</row>
    <row r="398" spans="1:208" s="16" customFormat="1" ht="32.25" thickTop="1">
      <c r="A398" s="76"/>
      <c r="B398" s="76"/>
      <c r="C398" s="76"/>
      <c r="D398" s="621"/>
      <c r="E398" s="573">
        <v>79</v>
      </c>
      <c r="F398" s="576">
        <v>4631</v>
      </c>
      <c r="G398" s="799" t="s">
        <v>34</v>
      </c>
      <c r="H398" s="554">
        <f>H399+H400+H401</f>
        <v>145000</v>
      </c>
      <c r="I398" s="554">
        <f>I399+I400+I401</f>
        <v>50226</v>
      </c>
      <c r="J398" s="878">
        <f t="shared" si="10"/>
        <v>34.63862068965518</v>
      </c>
      <c r="K398" s="826">
        <f t="shared" si="11"/>
        <v>94774</v>
      </c>
      <c r="L398" s="921"/>
      <c r="M398" s="921"/>
      <c r="N398" s="921"/>
      <c r="O398" s="921"/>
      <c r="P398" s="921"/>
      <c r="Q398" s="921"/>
      <c r="R398" s="921"/>
      <c r="S398" s="921"/>
      <c r="T398" s="921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DI398" s="2"/>
      <c r="DJ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</row>
    <row r="399" spans="1:208" s="16" customFormat="1" ht="15.75">
      <c r="A399" s="23"/>
      <c r="B399" s="23"/>
      <c r="C399" s="23"/>
      <c r="D399" s="58"/>
      <c r="E399" s="592"/>
      <c r="F399" s="755"/>
      <c r="G399" s="800" t="s">
        <v>48</v>
      </c>
      <c r="H399" s="669">
        <v>115000</v>
      </c>
      <c r="I399" s="669">
        <v>50226</v>
      </c>
      <c r="J399" s="879">
        <f t="shared" si="10"/>
        <v>43.67478260869565</v>
      </c>
      <c r="K399" s="829">
        <f t="shared" si="11"/>
        <v>64774</v>
      </c>
      <c r="L399" s="924"/>
      <c r="M399" s="924"/>
      <c r="N399" s="924"/>
      <c r="O399" s="924"/>
      <c r="P399" s="924"/>
      <c r="Q399" s="924"/>
      <c r="R399" s="924"/>
      <c r="S399" s="924"/>
      <c r="T399" s="924"/>
      <c r="V399" s="16" t="s">
        <v>585</v>
      </c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DI399" s="2"/>
      <c r="DJ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</row>
    <row r="400" spans="1:208" s="16" customFormat="1" ht="15.75">
      <c r="A400" s="23"/>
      <c r="B400" s="23"/>
      <c r="C400" s="23"/>
      <c r="D400" s="58"/>
      <c r="E400" s="592"/>
      <c r="F400" s="755"/>
      <c r="G400" s="800" t="s">
        <v>55</v>
      </c>
      <c r="H400" s="556">
        <v>30000</v>
      </c>
      <c r="I400" s="556">
        <v>0</v>
      </c>
      <c r="J400" s="879">
        <f t="shared" si="10"/>
        <v>0</v>
      </c>
      <c r="K400" s="829">
        <f t="shared" si="11"/>
        <v>30000</v>
      </c>
      <c r="L400" s="924"/>
      <c r="M400" s="924"/>
      <c r="N400" s="924"/>
      <c r="O400" s="924"/>
      <c r="P400" s="924"/>
      <c r="Q400" s="924"/>
      <c r="R400" s="924"/>
      <c r="S400" s="924"/>
      <c r="T400" s="924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DI400" s="2"/>
      <c r="DJ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</row>
    <row r="401" spans="1:208" s="16" customFormat="1" ht="16.5" thickBot="1">
      <c r="A401" s="23"/>
      <c r="B401" s="23"/>
      <c r="C401" s="23"/>
      <c r="D401" s="58"/>
      <c r="E401" s="588"/>
      <c r="F401" s="567"/>
      <c r="G401" s="801" t="s">
        <v>47</v>
      </c>
      <c r="H401" s="488">
        <v>0</v>
      </c>
      <c r="I401" s="488">
        <v>0</v>
      </c>
      <c r="J401" s="880">
        <v>0</v>
      </c>
      <c r="K401" s="831">
        <f aca="true" t="shared" si="12" ref="K401:K461">H401-I401</f>
        <v>0</v>
      </c>
      <c r="L401" s="924"/>
      <c r="M401" s="924"/>
      <c r="N401" s="924"/>
      <c r="O401" s="924"/>
      <c r="P401" s="924"/>
      <c r="Q401" s="924"/>
      <c r="R401" s="924"/>
      <c r="S401" s="924"/>
      <c r="T401" s="924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DI401" s="2"/>
      <c r="DJ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</row>
    <row r="402" spans="1:208" s="16" customFormat="1" ht="32.25" thickTop="1">
      <c r="A402" s="76"/>
      <c r="B402" s="76"/>
      <c r="C402" s="76"/>
      <c r="D402" s="39"/>
      <c r="E402" s="1197"/>
      <c r="F402" s="1187"/>
      <c r="G402" s="799" t="s">
        <v>248</v>
      </c>
      <c r="H402" s="802"/>
      <c r="I402" s="802"/>
      <c r="J402" s="878"/>
      <c r="K402" s="826"/>
      <c r="L402" s="921"/>
      <c r="M402" s="921"/>
      <c r="N402" s="921"/>
      <c r="O402" s="921"/>
      <c r="P402" s="921"/>
      <c r="Q402" s="921"/>
      <c r="R402" s="921"/>
      <c r="S402" s="921"/>
      <c r="T402" s="921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DI402" s="2"/>
      <c r="DJ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</row>
    <row r="403" spans="1:208" s="16" customFormat="1" ht="15.75">
      <c r="A403" s="23"/>
      <c r="B403" s="23"/>
      <c r="C403" s="23"/>
      <c r="D403" s="51"/>
      <c r="E403" s="1198"/>
      <c r="F403" s="1188"/>
      <c r="G403" s="803" t="s">
        <v>63</v>
      </c>
      <c r="H403" s="522">
        <f>H398</f>
        <v>145000</v>
      </c>
      <c r="I403" s="522">
        <f>I398</f>
        <v>50226</v>
      </c>
      <c r="J403" s="876">
        <f aca="true" t="shared" si="13" ref="J403:J461">I403/H403*100</f>
        <v>34.63862068965518</v>
      </c>
      <c r="K403" s="833">
        <f t="shared" si="12"/>
        <v>94774</v>
      </c>
      <c r="L403" s="921"/>
      <c r="M403" s="921"/>
      <c r="N403" s="921"/>
      <c r="O403" s="921"/>
      <c r="P403" s="921"/>
      <c r="Q403" s="921"/>
      <c r="R403" s="921"/>
      <c r="S403" s="921"/>
      <c r="T403" s="921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DI403" s="2"/>
      <c r="DJ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</row>
    <row r="404" spans="1:208" s="16" customFormat="1" ht="16.5" thickBot="1">
      <c r="A404" s="23"/>
      <c r="B404" s="23"/>
      <c r="C404" s="23"/>
      <c r="D404" s="51"/>
      <c r="E404" s="43"/>
      <c r="F404" s="58"/>
      <c r="G404" s="66" t="s">
        <v>249</v>
      </c>
      <c r="H404" s="519">
        <f>H403</f>
        <v>145000</v>
      </c>
      <c r="I404" s="519">
        <f>I403</f>
        <v>50226</v>
      </c>
      <c r="J404" s="872">
        <f t="shared" si="13"/>
        <v>34.63862068965518</v>
      </c>
      <c r="K404" s="832">
        <f t="shared" si="12"/>
        <v>94774</v>
      </c>
      <c r="L404" s="921"/>
      <c r="M404" s="921"/>
      <c r="N404" s="921"/>
      <c r="O404" s="921"/>
      <c r="P404" s="921"/>
      <c r="Q404" s="921"/>
      <c r="R404" s="921"/>
      <c r="S404" s="921"/>
      <c r="T404" s="921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DI404" s="2"/>
      <c r="DJ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</row>
    <row r="405" spans="1:35" s="244" customFormat="1" ht="16.5" thickTop="1">
      <c r="A405" s="242"/>
      <c r="B405" s="242"/>
      <c r="C405" s="242"/>
      <c r="D405" s="648"/>
      <c r="E405" s="352"/>
      <c r="F405" s="242"/>
      <c r="G405" s="243" t="s">
        <v>381</v>
      </c>
      <c r="H405" s="520"/>
      <c r="I405" s="520"/>
      <c r="J405" s="878"/>
      <c r="K405" s="826"/>
      <c r="L405" s="933"/>
      <c r="M405" s="933"/>
      <c r="N405" s="933"/>
      <c r="O405" s="933"/>
      <c r="P405" s="933"/>
      <c r="Q405" s="933"/>
      <c r="R405" s="933"/>
      <c r="S405" s="933"/>
      <c r="T405" s="933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  <row r="406" spans="1:208" s="16" customFormat="1" ht="15.75" customHeight="1" thickBot="1">
      <c r="A406" s="90"/>
      <c r="B406" s="90"/>
      <c r="C406" s="90">
        <v>420</v>
      </c>
      <c r="D406" s="353"/>
      <c r="E406" s="353"/>
      <c r="F406" s="90"/>
      <c r="G406" s="95" t="s">
        <v>376</v>
      </c>
      <c r="H406" s="490"/>
      <c r="I406" s="490"/>
      <c r="J406" s="875"/>
      <c r="K406" s="828"/>
      <c r="L406" s="921"/>
      <c r="M406" s="921"/>
      <c r="N406" s="921"/>
      <c r="O406" s="921"/>
      <c r="P406" s="921"/>
      <c r="Q406" s="921"/>
      <c r="R406" s="921"/>
      <c r="S406" s="921"/>
      <c r="T406" s="921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DI406" s="2"/>
      <c r="DJ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</row>
    <row r="407" spans="1:208" s="16" customFormat="1" ht="16.5" thickTop="1">
      <c r="A407" s="23"/>
      <c r="B407" s="23"/>
      <c r="C407" s="23"/>
      <c r="D407" s="58"/>
      <c r="E407" s="50">
        <v>80</v>
      </c>
      <c r="F407" s="23">
        <v>424</v>
      </c>
      <c r="G407" s="88" t="s">
        <v>225</v>
      </c>
      <c r="H407" s="514">
        <v>2200000</v>
      </c>
      <c r="I407" s="514">
        <v>185000</v>
      </c>
      <c r="J407" s="878">
        <f t="shared" si="13"/>
        <v>8.409090909090908</v>
      </c>
      <c r="K407" s="826">
        <f t="shared" si="12"/>
        <v>2015000</v>
      </c>
      <c r="L407" s="921"/>
      <c r="M407" s="921"/>
      <c r="N407" s="921"/>
      <c r="O407" s="921"/>
      <c r="P407" s="921"/>
      <c r="Q407" s="921"/>
      <c r="R407" s="921"/>
      <c r="S407" s="921"/>
      <c r="T407" s="921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DI407" s="2"/>
      <c r="DJ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</row>
    <row r="408" spans="1:208" s="16" customFormat="1" ht="94.5">
      <c r="A408" s="411"/>
      <c r="B408" s="411"/>
      <c r="C408" s="411"/>
      <c r="D408" s="403"/>
      <c r="E408" s="102"/>
      <c r="F408" s="411"/>
      <c r="G408" s="60" t="s">
        <v>145</v>
      </c>
      <c r="H408" s="493"/>
      <c r="I408" s="493"/>
      <c r="J408" s="975"/>
      <c r="K408" s="974"/>
      <c r="L408" s="921"/>
      <c r="M408" s="921"/>
      <c r="N408" s="921"/>
      <c r="O408" s="921"/>
      <c r="P408" s="921"/>
      <c r="Q408" s="921"/>
      <c r="R408" s="921"/>
      <c r="S408" s="921"/>
      <c r="T408" s="921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DI408" s="2"/>
      <c r="DJ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</row>
    <row r="409" spans="1:208" s="16" customFormat="1" ht="15.75">
      <c r="A409" s="23"/>
      <c r="B409" s="23"/>
      <c r="C409" s="23"/>
      <c r="D409" s="58"/>
      <c r="E409" s="102">
        <v>81</v>
      </c>
      <c r="F409" s="178">
        <v>4511</v>
      </c>
      <c r="G409" s="131" t="s">
        <v>377</v>
      </c>
      <c r="H409" s="818">
        <v>5000000</v>
      </c>
      <c r="I409" s="818">
        <v>0</v>
      </c>
      <c r="J409" s="975">
        <f t="shared" si="13"/>
        <v>0</v>
      </c>
      <c r="K409" s="833">
        <f t="shared" si="12"/>
        <v>5000000</v>
      </c>
      <c r="L409" s="921"/>
      <c r="M409" s="921"/>
      <c r="N409" s="921"/>
      <c r="O409" s="921"/>
      <c r="P409" s="921"/>
      <c r="Q409" s="921"/>
      <c r="R409" s="921"/>
      <c r="S409" s="921"/>
      <c r="T409" s="921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DI409" s="2"/>
      <c r="DJ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</row>
    <row r="410" spans="1:208" s="16" customFormat="1" ht="79.5" thickBot="1">
      <c r="A410" s="406"/>
      <c r="B410" s="406"/>
      <c r="C410" s="406"/>
      <c r="D410" s="407"/>
      <c r="E410" s="217"/>
      <c r="F410" s="770"/>
      <c r="G410" s="163" t="s">
        <v>146</v>
      </c>
      <c r="H410" s="854"/>
      <c r="I410" s="854"/>
      <c r="J410" s="976"/>
      <c r="K410" s="835"/>
      <c r="L410" s="921"/>
      <c r="M410" s="921"/>
      <c r="N410" s="921"/>
      <c r="O410" s="921"/>
      <c r="P410" s="921"/>
      <c r="Q410" s="921"/>
      <c r="R410" s="921"/>
      <c r="S410" s="921"/>
      <c r="T410" s="921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DI410" s="2"/>
      <c r="DJ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</row>
    <row r="411" spans="1:208" s="16" customFormat="1" ht="32.25" thickTop="1">
      <c r="A411" s="350"/>
      <c r="B411" s="350"/>
      <c r="C411" s="350"/>
      <c r="D411" s="80"/>
      <c r="E411" s="202"/>
      <c r="F411" s="93"/>
      <c r="G411" s="36" t="s">
        <v>250</v>
      </c>
      <c r="H411" s="505"/>
      <c r="I411" s="505"/>
      <c r="J411" s="977"/>
      <c r="K411" s="830"/>
      <c r="L411" s="921"/>
      <c r="M411" s="921"/>
      <c r="N411" s="921"/>
      <c r="O411" s="921"/>
      <c r="P411" s="921"/>
      <c r="Q411" s="921"/>
      <c r="R411" s="921"/>
      <c r="S411" s="921"/>
      <c r="T411" s="921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DI411" s="2"/>
      <c r="DJ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</row>
    <row r="412" spans="1:208" s="16" customFormat="1" ht="15.75">
      <c r="A412" s="259"/>
      <c r="B412" s="259"/>
      <c r="C412" s="259"/>
      <c r="D412" s="79"/>
      <c r="E412" s="96"/>
      <c r="F412" s="94"/>
      <c r="G412" s="7" t="s">
        <v>63</v>
      </c>
      <c r="H412" s="492">
        <f>H407+H409</f>
        <v>7200000</v>
      </c>
      <c r="I412" s="492">
        <f>I407+I409</f>
        <v>185000</v>
      </c>
      <c r="J412" s="975">
        <f t="shared" si="13"/>
        <v>2.569444444444444</v>
      </c>
      <c r="K412" s="833">
        <f t="shared" si="12"/>
        <v>7015000</v>
      </c>
      <c r="L412" s="921"/>
      <c r="M412" s="921"/>
      <c r="N412" s="921"/>
      <c r="O412" s="921"/>
      <c r="P412" s="921"/>
      <c r="Q412" s="921"/>
      <c r="R412" s="921"/>
      <c r="S412" s="921"/>
      <c r="T412" s="921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DI412" s="2"/>
      <c r="DJ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</row>
    <row r="413" spans="1:208" s="16" customFormat="1" ht="16.5" thickBot="1">
      <c r="A413" s="23"/>
      <c r="B413" s="23"/>
      <c r="C413" s="23"/>
      <c r="D413" s="51"/>
      <c r="E413" s="87"/>
      <c r="F413" s="68"/>
      <c r="G413" s="17" t="s">
        <v>251</v>
      </c>
      <c r="H413" s="522">
        <f>H412</f>
        <v>7200000</v>
      </c>
      <c r="I413" s="522">
        <f>I412</f>
        <v>185000</v>
      </c>
      <c r="J413" s="872">
        <f t="shared" si="13"/>
        <v>2.569444444444444</v>
      </c>
      <c r="K413" s="832">
        <f t="shared" si="12"/>
        <v>7015000</v>
      </c>
      <c r="L413" s="921"/>
      <c r="M413" s="921"/>
      <c r="N413" s="921"/>
      <c r="O413" s="921"/>
      <c r="P413" s="921"/>
      <c r="Q413" s="921"/>
      <c r="R413" s="921"/>
      <c r="S413" s="921"/>
      <c r="T413" s="921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DI413" s="2"/>
      <c r="DJ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</row>
    <row r="414" spans="1:208" s="16" customFormat="1" ht="16.5" thickTop="1">
      <c r="A414" s="238"/>
      <c r="B414" s="238"/>
      <c r="C414" s="238"/>
      <c r="D414" s="649"/>
      <c r="E414" s="354"/>
      <c r="F414" s="240"/>
      <c r="G414" s="245" t="s">
        <v>36</v>
      </c>
      <c r="H414" s="520"/>
      <c r="I414" s="520"/>
      <c r="J414" s="878"/>
      <c r="K414" s="826"/>
      <c r="L414" s="933"/>
      <c r="M414" s="933"/>
      <c r="N414" s="933"/>
      <c r="O414" s="933"/>
      <c r="P414" s="933"/>
      <c r="Q414" s="933"/>
      <c r="R414" s="933"/>
      <c r="S414" s="933"/>
      <c r="T414" s="93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DI414" s="2"/>
      <c r="DJ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</row>
    <row r="415" spans="1:208" s="16" customFormat="1" ht="18.75">
      <c r="A415" s="45"/>
      <c r="B415" s="45"/>
      <c r="C415" s="45">
        <v>700</v>
      </c>
      <c r="D415" s="620"/>
      <c r="E415" s="355"/>
      <c r="F415" s="184"/>
      <c r="G415" s="206" t="s">
        <v>324</v>
      </c>
      <c r="H415" s="514"/>
      <c r="I415" s="514"/>
      <c r="J415" s="876"/>
      <c r="K415" s="833"/>
      <c r="L415" s="921"/>
      <c r="M415" s="921"/>
      <c r="N415" s="921"/>
      <c r="O415" s="921"/>
      <c r="P415" s="921"/>
      <c r="Q415" s="921"/>
      <c r="R415" s="921"/>
      <c r="S415" s="921"/>
      <c r="T415" s="921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DI415" s="2"/>
      <c r="DJ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</row>
    <row r="416" spans="1:208" s="16" customFormat="1" ht="48" thickBot="1">
      <c r="A416" s="227"/>
      <c r="B416" s="227"/>
      <c r="C416" s="227"/>
      <c r="D416" s="650"/>
      <c r="E416" s="356"/>
      <c r="F416" s="182"/>
      <c r="G416" s="183" t="s">
        <v>473</v>
      </c>
      <c r="H416" s="490"/>
      <c r="I416" s="490"/>
      <c r="J416" s="872"/>
      <c r="K416" s="973"/>
      <c r="L416" s="921"/>
      <c r="M416" s="921"/>
      <c r="N416" s="921"/>
      <c r="O416" s="921"/>
      <c r="P416" s="921"/>
      <c r="Q416" s="921"/>
      <c r="R416" s="921"/>
      <c r="S416" s="921"/>
      <c r="T416" s="921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DI416" s="2"/>
      <c r="DJ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</row>
    <row r="417" spans="1:208" s="16" customFormat="1" ht="32.25" thickTop="1">
      <c r="A417" s="76"/>
      <c r="B417" s="76"/>
      <c r="C417" s="76"/>
      <c r="D417" s="621"/>
      <c r="E417" s="118"/>
      <c r="F417" s="37">
        <v>464</v>
      </c>
      <c r="G417" s="99" t="s">
        <v>552</v>
      </c>
      <c r="H417" s="482">
        <f>H419+H418</f>
        <v>8000000</v>
      </c>
      <c r="I417" s="482">
        <f>I419+I418</f>
        <v>638017.86</v>
      </c>
      <c r="J417" s="878">
        <f t="shared" si="13"/>
        <v>7.975223249999999</v>
      </c>
      <c r="K417" s="826">
        <f t="shared" si="12"/>
        <v>7361982.14</v>
      </c>
      <c r="L417" s="921"/>
      <c r="M417" s="921"/>
      <c r="N417" s="921"/>
      <c r="O417" s="921"/>
      <c r="P417" s="921"/>
      <c r="Q417" s="921"/>
      <c r="R417" s="921"/>
      <c r="S417" s="921"/>
      <c r="T417" s="921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DI417" s="2"/>
      <c r="DJ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</row>
    <row r="418" spans="1:208" s="16" customFormat="1" ht="47.25">
      <c r="A418" s="26"/>
      <c r="B418" s="26"/>
      <c r="C418" s="26"/>
      <c r="D418" s="69"/>
      <c r="E418" s="470">
        <v>82</v>
      </c>
      <c r="F418" s="6">
        <v>4641</v>
      </c>
      <c r="G418" s="17" t="s">
        <v>553</v>
      </c>
      <c r="H418" s="480">
        <v>6500000</v>
      </c>
      <c r="I418" s="480">
        <v>638017.86</v>
      </c>
      <c r="J418" s="876">
        <f t="shared" si="13"/>
        <v>9.815659384615385</v>
      </c>
      <c r="K418" s="833">
        <f t="shared" si="12"/>
        <v>5861982.14</v>
      </c>
      <c r="L418" s="924"/>
      <c r="M418" s="924"/>
      <c r="N418" s="924"/>
      <c r="O418" s="924"/>
      <c r="P418" s="924"/>
      <c r="Q418" s="924"/>
      <c r="R418" s="924"/>
      <c r="S418" s="924"/>
      <c r="T418" s="924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DI418" s="2"/>
      <c r="DJ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</row>
    <row r="419" spans="1:208" s="16" customFormat="1" ht="32.25" thickBot="1">
      <c r="A419" s="23"/>
      <c r="B419" s="23"/>
      <c r="C419" s="23"/>
      <c r="D419" s="58"/>
      <c r="E419" s="900">
        <v>83</v>
      </c>
      <c r="F419" s="54">
        <v>4642</v>
      </c>
      <c r="G419" s="33" t="s">
        <v>554</v>
      </c>
      <c r="H419" s="503">
        <v>1500000</v>
      </c>
      <c r="I419" s="503">
        <v>0</v>
      </c>
      <c r="J419" s="872">
        <f t="shared" si="13"/>
        <v>0</v>
      </c>
      <c r="K419" s="832">
        <f t="shared" si="12"/>
        <v>1500000</v>
      </c>
      <c r="L419" s="924"/>
      <c r="M419" s="924"/>
      <c r="N419" s="924"/>
      <c r="O419" s="924"/>
      <c r="P419" s="924"/>
      <c r="Q419" s="924"/>
      <c r="R419" s="924"/>
      <c r="S419" s="924"/>
      <c r="T419" s="924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DI419" s="2"/>
      <c r="DJ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</row>
    <row r="420" spans="1:208" s="16" customFormat="1" ht="32.25" thickTop="1">
      <c r="A420" s="76"/>
      <c r="B420" s="76"/>
      <c r="C420" s="76"/>
      <c r="D420" s="39"/>
      <c r="E420" s="200"/>
      <c r="F420" s="67"/>
      <c r="G420" s="99" t="s">
        <v>325</v>
      </c>
      <c r="H420" s="521"/>
      <c r="I420" s="521"/>
      <c r="J420" s="878"/>
      <c r="K420" s="826">
        <f t="shared" si="12"/>
        <v>0</v>
      </c>
      <c r="L420" s="921"/>
      <c r="M420" s="921"/>
      <c r="N420" s="921"/>
      <c r="O420" s="921"/>
      <c r="P420" s="921"/>
      <c r="Q420" s="921"/>
      <c r="R420" s="921"/>
      <c r="S420" s="921"/>
      <c r="T420" s="921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DI420" s="2"/>
      <c r="DJ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</row>
    <row r="421" spans="1:208" s="16" customFormat="1" ht="14.25" customHeight="1">
      <c r="A421" s="23"/>
      <c r="B421" s="23"/>
      <c r="C421" s="23"/>
      <c r="D421" s="51"/>
      <c r="E421" s="87"/>
      <c r="F421" s="68"/>
      <c r="G421" s="19" t="s">
        <v>63</v>
      </c>
      <c r="H421" s="522">
        <f>H417</f>
        <v>8000000</v>
      </c>
      <c r="I421" s="522">
        <f>I417</f>
        <v>638017.86</v>
      </c>
      <c r="J421" s="876">
        <f t="shared" si="13"/>
        <v>7.975223249999999</v>
      </c>
      <c r="K421" s="833">
        <f t="shared" si="12"/>
        <v>7361982.14</v>
      </c>
      <c r="L421" s="921"/>
      <c r="M421" s="921"/>
      <c r="N421" s="921"/>
      <c r="O421" s="921"/>
      <c r="P421" s="921"/>
      <c r="Q421" s="921"/>
      <c r="R421" s="921"/>
      <c r="S421" s="921"/>
      <c r="T421" s="921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DI421" s="2"/>
      <c r="DJ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</row>
    <row r="422" spans="1:208" s="16" customFormat="1" ht="14.25" customHeight="1" thickBot="1">
      <c r="A422" s="23"/>
      <c r="B422" s="23"/>
      <c r="C422" s="23"/>
      <c r="D422" s="51"/>
      <c r="E422" s="87"/>
      <c r="F422" s="68"/>
      <c r="G422" s="60" t="s">
        <v>326</v>
      </c>
      <c r="H422" s="496">
        <f>H421</f>
        <v>8000000</v>
      </c>
      <c r="I422" s="496">
        <f>I421</f>
        <v>638017.86</v>
      </c>
      <c r="J422" s="872">
        <f t="shared" si="13"/>
        <v>7.975223249999999</v>
      </c>
      <c r="K422" s="832">
        <f t="shared" si="12"/>
        <v>7361982.14</v>
      </c>
      <c r="L422" s="921"/>
      <c r="M422" s="921"/>
      <c r="N422" s="921"/>
      <c r="O422" s="921"/>
      <c r="P422" s="921"/>
      <c r="Q422" s="921"/>
      <c r="R422" s="921"/>
      <c r="S422" s="921"/>
      <c r="T422" s="921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DI422" s="2"/>
      <c r="DJ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</row>
    <row r="423" spans="1:208" s="16" customFormat="1" ht="16.5" thickTop="1">
      <c r="A423" s="238"/>
      <c r="B423" s="238"/>
      <c r="C423" s="238"/>
      <c r="D423" s="649"/>
      <c r="E423" s="354"/>
      <c r="F423" s="240"/>
      <c r="G423" s="241" t="s">
        <v>382</v>
      </c>
      <c r="H423" s="520"/>
      <c r="I423" s="520"/>
      <c r="J423" s="878"/>
      <c r="K423" s="826"/>
      <c r="L423" s="933"/>
      <c r="M423" s="933"/>
      <c r="N423" s="933"/>
      <c r="O423" s="933"/>
      <c r="P423" s="933"/>
      <c r="Q423" s="933"/>
      <c r="R423" s="933"/>
      <c r="S423" s="933"/>
      <c r="T423" s="93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DI423" s="2"/>
      <c r="DJ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</row>
    <row r="424" spans="1:208" s="16" customFormat="1" ht="15.75">
      <c r="A424" s="185"/>
      <c r="B424" s="185"/>
      <c r="C424" s="185">
        <v>810</v>
      </c>
      <c r="D424" s="358"/>
      <c r="E424" s="357"/>
      <c r="F424" s="186"/>
      <c r="G424" s="169" t="s">
        <v>339</v>
      </c>
      <c r="H424" s="523"/>
      <c r="I424" s="523"/>
      <c r="J424" s="876"/>
      <c r="K424" s="833"/>
      <c r="L424" s="921"/>
      <c r="M424" s="921"/>
      <c r="N424" s="921"/>
      <c r="O424" s="921"/>
      <c r="P424" s="921"/>
      <c r="Q424" s="921"/>
      <c r="R424" s="921"/>
      <c r="S424" s="921"/>
      <c r="T424" s="921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DI424" s="2"/>
      <c r="DJ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</row>
    <row r="425" spans="1:208" s="16" customFormat="1" ht="15.75">
      <c r="A425" s="45"/>
      <c r="B425" s="45"/>
      <c r="C425" s="45"/>
      <c r="D425" s="651"/>
      <c r="E425" s="405"/>
      <c r="F425" s="184"/>
      <c r="G425" s="210" t="s">
        <v>362</v>
      </c>
      <c r="H425" s="522"/>
      <c r="I425" s="522"/>
      <c r="J425" s="876"/>
      <c r="K425" s="833"/>
      <c r="L425" s="921"/>
      <c r="M425" s="921"/>
      <c r="N425" s="921"/>
      <c r="O425" s="921"/>
      <c r="P425" s="921"/>
      <c r="Q425" s="921"/>
      <c r="R425" s="921"/>
      <c r="S425" s="921"/>
      <c r="T425" s="921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DI425" s="2"/>
      <c r="DJ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</row>
    <row r="426" spans="1:208" s="16" customFormat="1" ht="16.5" thickBot="1">
      <c r="A426" s="406"/>
      <c r="B426" s="406"/>
      <c r="C426" s="406"/>
      <c r="D426" s="362"/>
      <c r="E426" s="471">
        <v>84</v>
      </c>
      <c r="F426" s="177">
        <v>481</v>
      </c>
      <c r="G426" s="219" t="s">
        <v>0</v>
      </c>
      <c r="H426" s="854">
        <f>H429</f>
        <v>20000000</v>
      </c>
      <c r="I426" s="854">
        <v>9041374.99</v>
      </c>
      <c r="J426" s="872">
        <f t="shared" si="13"/>
        <v>45.20687495000001</v>
      </c>
      <c r="K426" s="832">
        <f t="shared" si="12"/>
        <v>10958625.01</v>
      </c>
      <c r="L426" s="921"/>
      <c r="M426" s="921"/>
      <c r="N426" s="921"/>
      <c r="O426" s="921"/>
      <c r="P426" s="921"/>
      <c r="Q426" s="921"/>
      <c r="R426" s="921"/>
      <c r="S426" s="921"/>
      <c r="T426" s="921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DI426" s="2"/>
      <c r="DJ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</row>
    <row r="427" spans="1:208" s="16" customFormat="1" ht="96" thickBot="1" thickTop="1">
      <c r="A427" s="23"/>
      <c r="B427" s="37"/>
      <c r="C427" s="37"/>
      <c r="D427" s="37"/>
      <c r="E427" s="771"/>
      <c r="F427" s="124"/>
      <c r="G427" s="146" t="s">
        <v>147</v>
      </c>
      <c r="H427" s="499"/>
      <c r="I427" s="499"/>
      <c r="J427" s="878"/>
      <c r="K427" s="826"/>
      <c r="L427" s="921"/>
      <c r="M427" s="921"/>
      <c r="N427" s="921"/>
      <c r="O427" s="921"/>
      <c r="P427" s="921"/>
      <c r="Q427" s="921"/>
      <c r="R427" s="921"/>
      <c r="S427" s="921"/>
      <c r="T427" s="921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DI427" s="2"/>
      <c r="DJ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</row>
    <row r="428" spans="1:208" s="16" customFormat="1" ht="32.25" thickTop="1">
      <c r="A428" s="76"/>
      <c r="B428" s="23"/>
      <c r="C428" s="23"/>
      <c r="D428" s="51"/>
      <c r="E428" s="87"/>
      <c r="F428" s="179"/>
      <c r="G428" s="88" t="s">
        <v>252</v>
      </c>
      <c r="H428" s="525"/>
      <c r="I428" s="525"/>
      <c r="J428" s="876"/>
      <c r="K428" s="833"/>
      <c r="L428" s="921"/>
      <c r="M428" s="921"/>
      <c r="N428" s="921"/>
      <c r="O428" s="921"/>
      <c r="P428" s="921"/>
      <c r="Q428" s="921"/>
      <c r="R428" s="921"/>
      <c r="S428" s="921"/>
      <c r="T428" s="921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DI428" s="2"/>
      <c r="DJ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</row>
    <row r="429" spans="1:208" s="16" customFormat="1" ht="15.75">
      <c r="A429" s="23"/>
      <c r="B429" s="23"/>
      <c r="C429" s="23"/>
      <c r="D429" s="51"/>
      <c r="E429" s="87"/>
      <c r="F429" s="179"/>
      <c r="G429" s="19" t="s">
        <v>63</v>
      </c>
      <c r="H429" s="526">
        <v>20000000</v>
      </c>
      <c r="I429" s="526">
        <f>I426</f>
        <v>9041374.99</v>
      </c>
      <c r="J429" s="876">
        <f t="shared" si="13"/>
        <v>45.20687495000001</v>
      </c>
      <c r="K429" s="833">
        <f t="shared" si="12"/>
        <v>10958625.01</v>
      </c>
      <c r="L429" s="924"/>
      <c r="M429" s="924"/>
      <c r="N429" s="924"/>
      <c r="O429" s="924"/>
      <c r="P429" s="924"/>
      <c r="Q429" s="924"/>
      <c r="R429" s="924"/>
      <c r="S429" s="924"/>
      <c r="T429" s="924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DI429" s="2"/>
      <c r="DJ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</row>
    <row r="430" spans="1:208" s="16" customFormat="1" ht="16.5" thickBot="1">
      <c r="A430" s="23"/>
      <c r="B430" s="23"/>
      <c r="C430" s="23"/>
      <c r="D430" s="51"/>
      <c r="E430" s="87"/>
      <c r="F430" s="179"/>
      <c r="G430" s="60" t="s">
        <v>253</v>
      </c>
      <c r="H430" s="519">
        <f>H429</f>
        <v>20000000</v>
      </c>
      <c r="I430" s="519">
        <f>I429</f>
        <v>9041374.99</v>
      </c>
      <c r="J430" s="872">
        <f t="shared" si="13"/>
        <v>45.20687495000001</v>
      </c>
      <c r="K430" s="832">
        <f t="shared" si="12"/>
        <v>10958625.01</v>
      </c>
      <c r="L430" s="921"/>
      <c r="M430" s="921"/>
      <c r="N430" s="921"/>
      <c r="O430" s="921"/>
      <c r="P430" s="921"/>
      <c r="Q430" s="921"/>
      <c r="R430" s="921"/>
      <c r="S430" s="921"/>
      <c r="T430" s="921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DI430" s="2"/>
      <c r="DJ430" s="2"/>
      <c r="GA430" s="2"/>
      <c r="GB430" s="2"/>
      <c r="GC430" s="2"/>
      <c r="GD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</row>
    <row r="431" spans="1:208" s="16" customFormat="1" ht="16.5" thickTop="1">
      <c r="A431" s="238"/>
      <c r="B431" s="238"/>
      <c r="C431" s="238"/>
      <c r="D431" s="649"/>
      <c r="E431" s="354"/>
      <c r="F431" s="239"/>
      <c r="G431" s="241" t="s">
        <v>383</v>
      </c>
      <c r="H431" s="520"/>
      <c r="I431" s="520"/>
      <c r="J431" s="878"/>
      <c r="K431" s="826"/>
      <c r="L431" s="933"/>
      <c r="M431" s="933"/>
      <c r="N431" s="933"/>
      <c r="O431" s="933"/>
      <c r="P431" s="933"/>
      <c r="Q431" s="933"/>
      <c r="R431" s="933"/>
      <c r="S431" s="933"/>
      <c r="T431" s="93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DI431" s="2"/>
      <c r="DJ431" s="2"/>
      <c r="GA431" s="2"/>
      <c r="GB431" s="2"/>
      <c r="GC431" s="2"/>
      <c r="GD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</row>
    <row r="432" spans="1:208" s="16" customFormat="1" ht="31.5">
      <c r="A432" s="187"/>
      <c r="B432" s="187"/>
      <c r="C432" s="187" t="s">
        <v>287</v>
      </c>
      <c r="D432" s="652"/>
      <c r="E432" s="358"/>
      <c r="F432" s="185"/>
      <c r="G432" s="170" t="s">
        <v>32</v>
      </c>
      <c r="H432" s="491"/>
      <c r="I432" s="491"/>
      <c r="J432" s="876"/>
      <c r="K432" s="833"/>
      <c r="L432" s="921"/>
      <c r="M432" s="921"/>
      <c r="N432" s="921"/>
      <c r="O432" s="921"/>
      <c r="P432" s="921"/>
      <c r="Q432" s="921"/>
      <c r="R432" s="921"/>
      <c r="S432" s="921"/>
      <c r="T432" s="921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DI432" s="2"/>
      <c r="DJ432" s="2"/>
      <c r="GA432" s="2"/>
      <c r="GB432" s="2"/>
      <c r="GC432" s="2"/>
      <c r="GD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</row>
    <row r="433" spans="1:208" s="16" customFormat="1" ht="16.5" thickBot="1">
      <c r="A433" s="47"/>
      <c r="B433" s="47"/>
      <c r="C433" s="47"/>
      <c r="D433" s="359"/>
      <c r="E433" s="359"/>
      <c r="F433" s="47"/>
      <c r="G433" s="61" t="s">
        <v>254</v>
      </c>
      <c r="H433" s="493"/>
      <c r="I433" s="493"/>
      <c r="J433" s="872"/>
      <c r="K433" s="832"/>
      <c r="L433" s="921"/>
      <c r="M433" s="921"/>
      <c r="N433" s="921"/>
      <c r="O433" s="921"/>
      <c r="P433" s="921"/>
      <c r="Q433" s="921"/>
      <c r="R433" s="921"/>
      <c r="S433" s="921"/>
      <c r="T433" s="921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DI433" s="2"/>
      <c r="DJ433" s="2"/>
      <c r="GA433" s="2"/>
      <c r="GB433" s="2"/>
      <c r="GC433" s="2"/>
      <c r="GD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</row>
    <row r="434" spans="1:208" s="16" customFormat="1" ht="16.5" thickTop="1">
      <c r="A434" s="76"/>
      <c r="B434" s="76"/>
      <c r="C434" s="76"/>
      <c r="D434" s="621"/>
      <c r="E434" s="763"/>
      <c r="F434" s="576">
        <v>463</v>
      </c>
      <c r="G434" s="577" t="s">
        <v>300</v>
      </c>
      <c r="H434" s="482">
        <f>H435+H444</f>
        <v>17195000</v>
      </c>
      <c r="I434" s="482">
        <f>I435+I444</f>
        <v>8162681.13</v>
      </c>
      <c r="J434" s="878">
        <f t="shared" si="13"/>
        <v>47.47124821168944</v>
      </c>
      <c r="K434" s="826">
        <f t="shared" si="12"/>
        <v>9032318.870000001</v>
      </c>
      <c r="L434" s="921"/>
      <c r="M434" s="921"/>
      <c r="N434" s="921"/>
      <c r="O434" s="921"/>
      <c r="P434" s="921"/>
      <c r="Q434" s="921"/>
      <c r="R434" s="921"/>
      <c r="S434" s="921"/>
      <c r="T434" s="921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DI434" s="2"/>
      <c r="DJ434" s="2"/>
      <c r="GA434" s="2"/>
      <c r="GB434" s="2"/>
      <c r="GC434" s="2"/>
      <c r="GD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</row>
    <row r="435" spans="1:208" s="16" customFormat="1" ht="31.5">
      <c r="A435" s="23"/>
      <c r="B435" s="23"/>
      <c r="C435" s="23"/>
      <c r="D435" s="58"/>
      <c r="E435" s="764">
        <v>85</v>
      </c>
      <c r="F435" s="703">
        <v>4631</v>
      </c>
      <c r="G435" s="587" t="s">
        <v>34</v>
      </c>
      <c r="H435" s="491">
        <f>H436+H437+H438+H439+H440+H441+H442</f>
        <v>17095000</v>
      </c>
      <c r="I435" s="491">
        <f>I436+I437+I438+I439+I440+I441+I442</f>
        <v>8075141.13</v>
      </c>
      <c r="J435" s="876">
        <f t="shared" si="13"/>
        <v>47.236859491079265</v>
      </c>
      <c r="K435" s="833">
        <f t="shared" si="12"/>
        <v>9019858.870000001</v>
      </c>
      <c r="L435" s="921"/>
      <c r="M435" s="921"/>
      <c r="N435" s="921"/>
      <c r="O435" s="921"/>
      <c r="P435" s="921"/>
      <c r="Q435" s="921"/>
      <c r="R435" s="921"/>
      <c r="S435" s="921"/>
      <c r="T435" s="921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DI435" s="2"/>
      <c r="DJ435" s="2"/>
      <c r="GA435" s="2"/>
      <c r="GB435" s="2"/>
      <c r="GC435" s="2"/>
      <c r="GD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</row>
    <row r="436" spans="1:208" s="16" customFormat="1" ht="31.5">
      <c r="A436" s="23"/>
      <c r="B436" s="23"/>
      <c r="C436" s="23"/>
      <c r="D436" s="58"/>
      <c r="E436" s="764"/>
      <c r="F436" s="703"/>
      <c r="G436" s="765" t="s">
        <v>519</v>
      </c>
      <c r="H436" s="526">
        <v>1221000</v>
      </c>
      <c r="I436" s="526">
        <v>1033627.35</v>
      </c>
      <c r="J436" s="879">
        <f t="shared" si="13"/>
        <v>84.65416461916462</v>
      </c>
      <c r="K436" s="829">
        <f t="shared" si="12"/>
        <v>187372.65000000002</v>
      </c>
      <c r="L436" s="924"/>
      <c r="M436" s="924"/>
      <c r="N436" s="924"/>
      <c r="O436" s="924"/>
      <c r="P436" s="924"/>
      <c r="Q436" s="924"/>
      <c r="R436" s="924"/>
      <c r="S436" s="924"/>
      <c r="T436" s="924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DI436" s="2"/>
      <c r="DJ436" s="2"/>
      <c r="GA436" s="2"/>
      <c r="GB436" s="2"/>
      <c r="GC436" s="2"/>
      <c r="GD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</row>
    <row r="437" spans="1:208" s="16" customFormat="1" ht="31.5">
      <c r="A437" s="23"/>
      <c r="B437" s="23"/>
      <c r="C437" s="23"/>
      <c r="D437" s="58"/>
      <c r="E437" s="764"/>
      <c r="F437" s="703"/>
      <c r="G437" s="765" t="s">
        <v>518</v>
      </c>
      <c r="H437" s="526">
        <v>224000</v>
      </c>
      <c r="I437" s="526">
        <v>185019.01</v>
      </c>
      <c r="J437" s="879">
        <f t="shared" si="13"/>
        <v>82.59777232142858</v>
      </c>
      <c r="K437" s="829">
        <f t="shared" si="12"/>
        <v>38980.98999999999</v>
      </c>
      <c r="L437" s="924"/>
      <c r="M437" s="924"/>
      <c r="N437" s="924"/>
      <c r="O437" s="924"/>
      <c r="P437" s="924"/>
      <c r="Q437" s="924"/>
      <c r="R437" s="924"/>
      <c r="S437" s="924"/>
      <c r="T437" s="924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DI437" s="2"/>
      <c r="DJ437" s="2"/>
      <c r="GA437" s="2"/>
      <c r="GB437" s="2"/>
      <c r="GC437" s="2"/>
      <c r="GD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</row>
    <row r="438" spans="1:208" s="16" customFormat="1" ht="15.75">
      <c r="A438" s="23"/>
      <c r="B438" s="23"/>
      <c r="C438" s="23"/>
      <c r="D438" s="58"/>
      <c r="E438" s="592"/>
      <c r="F438" s="593"/>
      <c r="G438" s="594" t="s">
        <v>46</v>
      </c>
      <c r="H438" s="500">
        <v>700000</v>
      </c>
      <c r="I438" s="500">
        <v>425207.3</v>
      </c>
      <c r="J438" s="879">
        <f t="shared" si="13"/>
        <v>60.7439</v>
      </c>
      <c r="K438" s="829">
        <f t="shared" si="12"/>
        <v>274792.7</v>
      </c>
      <c r="L438" s="924"/>
      <c r="M438" s="924"/>
      <c r="N438" s="924"/>
      <c r="O438" s="924"/>
      <c r="P438" s="924"/>
      <c r="Q438" s="924"/>
      <c r="R438" s="924"/>
      <c r="S438" s="924"/>
      <c r="T438" s="924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DI438" s="2"/>
      <c r="DJ438" s="2"/>
      <c r="GA438" s="2"/>
      <c r="GB438" s="2"/>
      <c r="GC438" s="2"/>
      <c r="GD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</row>
    <row r="439" spans="1:208" s="16" customFormat="1" ht="15.75">
      <c r="A439" s="23"/>
      <c r="B439" s="23"/>
      <c r="C439" s="23"/>
      <c r="D439" s="58"/>
      <c r="E439" s="592"/>
      <c r="F439" s="593"/>
      <c r="G439" s="594" t="s">
        <v>35</v>
      </c>
      <c r="H439" s="500">
        <v>0</v>
      </c>
      <c r="I439" s="500">
        <v>0</v>
      </c>
      <c r="J439" s="879">
        <v>0</v>
      </c>
      <c r="K439" s="829">
        <f t="shared" si="12"/>
        <v>0</v>
      </c>
      <c r="L439" s="924"/>
      <c r="M439" s="924"/>
      <c r="N439" s="924"/>
      <c r="O439" s="924"/>
      <c r="P439" s="924"/>
      <c r="Q439" s="924"/>
      <c r="R439" s="924"/>
      <c r="S439" s="924"/>
      <c r="T439" s="924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DI439" s="2"/>
      <c r="DJ439" s="2"/>
      <c r="GA439" s="2"/>
      <c r="GB439" s="2"/>
      <c r="GC439" s="2"/>
      <c r="GD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</row>
    <row r="440" spans="1:208" s="16" customFormat="1" ht="31.5">
      <c r="A440" s="23"/>
      <c r="B440" s="23"/>
      <c r="C440" s="23"/>
      <c r="D440" s="58"/>
      <c r="E440" s="592"/>
      <c r="F440" s="593"/>
      <c r="G440" s="594" t="s">
        <v>623</v>
      </c>
      <c r="H440" s="480">
        <v>11000000</v>
      </c>
      <c r="I440" s="480">
        <v>5991619.47</v>
      </c>
      <c r="J440" s="879">
        <f t="shared" si="13"/>
        <v>54.4692679090909</v>
      </c>
      <c r="K440" s="829">
        <f t="shared" si="12"/>
        <v>5008380.53</v>
      </c>
      <c r="L440" s="924"/>
      <c r="M440" s="924"/>
      <c r="N440" s="924"/>
      <c r="O440" s="924"/>
      <c r="P440" s="924"/>
      <c r="Q440" s="924"/>
      <c r="R440" s="924"/>
      <c r="S440" s="924"/>
      <c r="T440" s="924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DI440" s="2"/>
      <c r="DJ440" s="2"/>
      <c r="GA440" s="2"/>
      <c r="GB440" s="2"/>
      <c r="GC440" s="2"/>
      <c r="GD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</row>
    <row r="441" spans="1:208" s="16" customFormat="1" ht="31.5">
      <c r="A441" s="23"/>
      <c r="B441" s="23"/>
      <c r="C441" s="23"/>
      <c r="D441" s="58"/>
      <c r="E441" s="592"/>
      <c r="F441" s="593"/>
      <c r="G441" s="594" t="s">
        <v>80</v>
      </c>
      <c r="H441" s="480">
        <v>950000</v>
      </c>
      <c r="I441" s="480">
        <v>0</v>
      </c>
      <c r="J441" s="879">
        <f t="shared" si="13"/>
        <v>0</v>
      </c>
      <c r="K441" s="829">
        <f t="shared" si="12"/>
        <v>950000</v>
      </c>
      <c r="L441" s="924"/>
      <c r="M441" s="924"/>
      <c r="N441" s="924"/>
      <c r="O441" s="924"/>
      <c r="P441" s="924"/>
      <c r="Q441" s="924"/>
      <c r="R441" s="924"/>
      <c r="S441" s="924"/>
      <c r="T441" s="924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DI441" s="2"/>
      <c r="DJ441" s="2"/>
      <c r="GA441" s="2"/>
      <c r="GB441" s="2"/>
      <c r="GC441" s="2"/>
      <c r="GD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</row>
    <row r="442" spans="1:208" s="16" customFormat="1" ht="31.5">
      <c r="A442" s="23"/>
      <c r="B442" s="23"/>
      <c r="C442" s="23"/>
      <c r="D442" s="58"/>
      <c r="E442" s="592"/>
      <c r="F442" s="593"/>
      <c r="G442" s="594" t="s">
        <v>152</v>
      </c>
      <c r="H442" s="480">
        <v>3000000</v>
      </c>
      <c r="I442" s="480">
        <v>439668</v>
      </c>
      <c r="J442" s="879">
        <f t="shared" si="13"/>
        <v>14.6556</v>
      </c>
      <c r="K442" s="829">
        <f t="shared" si="12"/>
        <v>2560332</v>
      </c>
      <c r="L442" s="924"/>
      <c r="M442" s="924"/>
      <c r="N442" s="924"/>
      <c r="O442" s="924"/>
      <c r="P442" s="924"/>
      <c r="Q442" s="924"/>
      <c r="R442" s="924"/>
      <c r="S442" s="924"/>
      <c r="T442" s="924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DI442" s="2"/>
      <c r="DJ442" s="2"/>
      <c r="GA442" s="2"/>
      <c r="GB442" s="2"/>
      <c r="GC442" s="2"/>
      <c r="GD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</row>
    <row r="443" spans="1:208" s="16" customFormat="1" ht="47.25">
      <c r="A443" s="23"/>
      <c r="B443" s="23"/>
      <c r="C443" s="23"/>
      <c r="D443" s="58"/>
      <c r="E443" s="592"/>
      <c r="F443" s="593"/>
      <c r="G443" s="594" t="s">
        <v>521</v>
      </c>
      <c r="H443" s="480"/>
      <c r="I443" s="480"/>
      <c r="J443" s="879"/>
      <c r="K443" s="829"/>
      <c r="L443" s="921"/>
      <c r="M443" s="921"/>
      <c r="N443" s="921"/>
      <c r="O443" s="921"/>
      <c r="P443" s="921"/>
      <c r="Q443" s="921"/>
      <c r="R443" s="921"/>
      <c r="S443" s="921"/>
      <c r="T443" s="921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DI443" s="2"/>
      <c r="DJ443" s="2"/>
      <c r="GA443" s="2"/>
      <c r="GB443" s="2"/>
      <c r="GC443" s="2"/>
      <c r="GD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</row>
    <row r="444" spans="1:208" s="16" customFormat="1" ht="31.5">
      <c r="A444" s="23"/>
      <c r="B444" s="23"/>
      <c r="C444" s="23"/>
      <c r="D444" s="58"/>
      <c r="E444" s="592">
        <v>86</v>
      </c>
      <c r="F444" s="593">
        <v>4632</v>
      </c>
      <c r="G444" s="754" t="s">
        <v>20</v>
      </c>
      <c r="H444" s="512">
        <f>H445</f>
        <v>100000</v>
      </c>
      <c r="I444" s="512">
        <f>I445</f>
        <v>87540</v>
      </c>
      <c r="J444" s="876">
        <f t="shared" si="13"/>
        <v>87.53999999999999</v>
      </c>
      <c r="K444" s="833">
        <f t="shared" si="12"/>
        <v>12460</v>
      </c>
      <c r="L444" s="921"/>
      <c r="M444" s="921"/>
      <c r="N444" s="921"/>
      <c r="O444" s="921"/>
      <c r="P444" s="921"/>
      <c r="Q444" s="921"/>
      <c r="R444" s="921"/>
      <c r="S444" s="921"/>
      <c r="T444" s="921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DI444" s="2"/>
      <c r="DJ444" s="2"/>
      <c r="GA444" s="2"/>
      <c r="GB444" s="2"/>
      <c r="GC444" s="2"/>
      <c r="GD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</row>
    <row r="445" spans="1:208" s="16" customFormat="1" ht="16.5" thickBot="1">
      <c r="A445" s="23"/>
      <c r="B445" s="23"/>
      <c r="C445" s="23"/>
      <c r="D445" s="58"/>
      <c r="E445" s="592"/>
      <c r="F445" s="593"/>
      <c r="G445" s="591" t="s">
        <v>33</v>
      </c>
      <c r="H445" s="481">
        <v>100000</v>
      </c>
      <c r="I445" s="481">
        <v>87540</v>
      </c>
      <c r="J445" s="872">
        <f t="shared" si="13"/>
        <v>87.53999999999999</v>
      </c>
      <c r="K445" s="832">
        <f t="shared" si="12"/>
        <v>12460</v>
      </c>
      <c r="L445" s="924"/>
      <c r="M445" s="924"/>
      <c r="N445" s="924"/>
      <c r="O445" s="924"/>
      <c r="P445" s="924"/>
      <c r="Q445" s="924"/>
      <c r="R445" s="924"/>
      <c r="S445" s="924"/>
      <c r="T445" s="924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DI445" s="2"/>
      <c r="DJ445" s="2"/>
      <c r="GA445" s="2"/>
      <c r="GB445" s="2"/>
      <c r="GC445" s="2"/>
      <c r="GD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</row>
    <row r="446" spans="1:208" s="16" customFormat="1" ht="32.25" thickTop="1">
      <c r="A446" s="350"/>
      <c r="B446" s="350"/>
      <c r="C446" s="350"/>
      <c r="D446" s="80"/>
      <c r="E446" s="80"/>
      <c r="F446" s="93"/>
      <c r="G446" s="36" t="s">
        <v>255</v>
      </c>
      <c r="H446" s="505"/>
      <c r="I446" s="505"/>
      <c r="J446" s="878"/>
      <c r="K446" s="826"/>
      <c r="L446" s="921"/>
      <c r="M446" s="921"/>
      <c r="N446" s="921"/>
      <c r="O446" s="921"/>
      <c r="P446" s="921"/>
      <c r="Q446" s="921"/>
      <c r="R446" s="921"/>
      <c r="S446" s="921"/>
      <c r="T446" s="921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DI446" s="2"/>
      <c r="DJ446" s="2"/>
      <c r="GA446" s="2"/>
      <c r="GB446" s="2"/>
      <c r="GC446" s="2"/>
      <c r="GD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</row>
    <row r="447" spans="1:208" s="16" customFormat="1" ht="15.75">
      <c r="A447" s="259"/>
      <c r="B447" s="259"/>
      <c r="C447" s="259"/>
      <c r="D447" s="79"/>
      <c r="E447" s="79"/>
      <c r="F447" s="94"/>
      <c r="G447" s="24" t="s">
        <v>210</v>
      </c>
      <c r="H447" s="492">
        <f>H434</f>
        <v>17195000</v>
      </c>
      <c r="I447" s="492">
        <f>I434</f>
        <v>8162681.13</v>
      </c>
      <c r="J447" s="879">
        <f t="shared" si="13"/>
        <v>47.47124821168944</v>
      </c>
      <c r="K447" s="829">
        <f t="shared" si="12"/>
        <v>9032318.870000001</v>
      </c>
      <c r="L447" s="921"/>
      <c r="M447" s="921"/>
      <c r="N447" s="921"/>
      <c r="O447" s="921"/>
      <c r="P447" s="921"/>
      <c r="Q447" s="921"/>
      <c r="R447" s="921"/>
      <c r="S447" s="921"/>
      <c r="T447" s="921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DI447" s="2"/>
      <c r="DJ447" s="2"/>
      <c r="GA447" s="2"/>
      <c r="GB447" s="2"/>
      <c r="GC447" s="2"/>
      <c r="GD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</row>
    <row r="448" spans="1:208" s="16" customFormat="1" ht="15.75">
      <c r="A448" s="23"/>
      <c r="B448" s="23"/>
      <c r="C448" s="23"/>
      <c r="D448" s="51"/>
      <c r="E448" s="51"/>
      <c r="F448" s="52"/>
      <c r="G448" s="7" t="s">
        <v>286</v>
      </c>
      <c r="H448" s="506"/>
      <c r="I448" s="506"/>
      <c r="J448" s="876"/>
      <c r="K448" s="833"/>
      <c r="L448" s="921"/>
      <c r="M448" s="921"/>
      <c r="N448" s="921"/>
      <c r="O448" s="921"/>
      <c r="P448" s="921"/>
      <c r="Q448" s="921"/>
      <c r="R448" s="921"/>
      <c r="S448" s="921"/>
      <c r="T448" s="921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GA448" s="2"/>
      <c r="GB448" s="2"/>
      <c r="GC448" s="2"/>
      <c r="GD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</row>
    <row r="449" spans="1:208" s="16" customFormat="1" ht="16.5" thickBot="1">
      <c r="A449" s="23"/>
      <c r="B449" s="23"/>
      <c r="C449" s="23"/>
      <c r="D449" s="51"/>
      <c r="E449" s="51"/>
      <c r="F449" s="57"/>
      <c r="G449" s="88" t="s">
        <v>256</v>
      </c>
      <c r="H449" s="527">
        <f>H447</f>
        <v>17195000</v>
      </c>
      <c r="I449" s="527">
        <f>I447</f>
        <v>8162681.13</v>
      </c>
      <c r="J449" s="872">
        <f t="shared" si="13"/>
        <v>47.47124821168944</v>
      </c>
      <c r="K449" s="832">
        <f t="shared" si="12"/>
        <v>9032318.870000001</v>
      </c>
      <c r="L449" s="921"/>
      <c r="M449" s="921"/>
      <c r="N449" s="921"/>
      <c r="O449" s="921"/>
      <c r="P449" s="921"/>
      <c r="Q449" s="921"/>
      <c r="R449" s="921"/>
      <c r="S449" s="921"/>
      <c r="T449" s="921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GA449" s="2"/>
      <c r="GB449" s="2"/>
      <c r="GC449" s="2"/>
      <c r="GD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</row>
    <row r="450" spans="1:208" s="16" customFormat="1" ht="16.5" thickTop="1">
      <c r="A450" s="128"/>
      <c r="B450" s="128"/>
      <c r="C450" s="128" t="s">
        <v>37</v>
      </c>
      <c r="D450" s="653"/>
      <c r="E450" s="360"/>
      <c r="F450" s="246"/>
      <c r="G450" s="224" t="s">
        <v>38</v>
      </c>
      <c r="H450" s="528"/>
      <c r="I450" s="528"/>
      <c r="J450" s="878"/>
      <c r="K450" s="956"/>
      <c r="L450" s="934"/>
      <c r="M450" s="934"/>
      <c r="N450" s="934"/>
      <c r="O450" s="934"/>
      <c r="P450" s="934"/>
      <c r="Q450" s="934"/>
      <c r="R450" s="934"/>
      <c r="S450" s="934"/>
      <c r="T450" s="934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GA450" s="2"/>
      <c r="GB450" s="2"/>
      <c r="GC450" s="2"/>
      <c r="GD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</row>
    <row r="451" spans="1:20" s="16" customFormat="1" ht="31.5">
      <c r="A451" s="364"/>
      <c r="B451" s="364"/>
      <c r="C451" s="364"/>
      <c r="D451" s="654"/>
      <c r="E451" s="389">
        <v>87</v>
      </c>
      <c r="F451" s="134">
        <v>472</v>
      </c>
      <c r="G451" s="131" t="s">
        <v>204</v>
      </c>
      <c r="H451" s="514">
        <f>H452+H454+H456+H458</f>
        <v>11800000</v>
      </c>
      <c r="I451" s="514">
        <f>I452+I454+I456+I458</f>
        <v>3441850</v>
      </c>
      <c r="J451" s="876">
        <f t="shared" si="13"/>
        <v>29.168220338983055</v>
      </c>
      <c r="K451" s="833">
        <f t="shared" si="12"/>
        <v>8358150</v>
      </c>
      <c r="L451" s="921"/>
      <c r="M451" s="921"/>
      <c r="N451" s="921"/>
      <c r="O451" s="921"/>
      <c r="P451" s="921"/>
      <c r="Q451" s="921"/>
      <c r="R451" s="921"/>
      <c r="S451" s="921"/>
      <c r="T451" s="921"/>
    </row>
    <row r="452" spans="1:208" s="16" customFormat="1" ht="26.25" customHeight="1">
      <c r="A452" s="23"/>
      <c r="B452" s="23"/>
      <c r="C452" s="23"/>
      <c r="D452" s="58"/>
      <c r="E452" s="313"/>
      <c r="F452" s="6">
        <v>472310</v>
      </c>
      <c r="G452" s="7" t="s">
        <v>579</v>
      </c>
      <c r="H452" s="480">
        <v>7000000</v>
      </c>
      <c r="I452" s="480">
        <v>1940000</v>
      </c>
      <c r="J452" s="879">
        <f t="shared" si="13"/>
        <v>27.714285714285715</v>
      </c>
      <c r="K452" s="829">
        <f t="shared" si="12"/>
        <v>5060000</v>
      </c>
      <c r="L452" s="919"/>
      <c r="M452" s="919"/>
      <c r="N452" s="919"/>
      <c r="O452" s="919"/>
      <c r="P452" s="919"/>
      <c r="Q452" s="919"/>
      <c r="R452" s="919"/>
      <c r="S452" s="919"/>
      <c r="T452" s="919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GA452" s="2"/>
      <c r="GB452" s="2"/>
      <c r="GC452" s="2"/>
      <c r="GD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</row>
    <row r="453" spans="1:208" s="16" customFormat="1" ht="63.75" customHeight="1">
      <c r="A453" s="23"/>
      <c r="B453" s="26"/>
      <c r="C453" s="26"/>
      <c r="D453" s="69"/>
      <c r="E453" s="313"/>
      <c r="F453" s="261"/>
      <c r="G453" s="857" t="s">
        <v>522</v>
      </c>
      <c r="H453" s="480"/>
      <c r="I453" s="480"/>
      <c r="J453" s="879"/>
      <c r="K453" s="829"/>
      <c r="L453" s="919"/>
      <c r="M453" s="919"/>
      <c r="N453" s="919"/>
      <c r="O453" s="919"/>
      <c r="P453" s="919"/>
      <c r="Q453" s="919"/>
      <c r="R453" s="919"/>
      <c r="S453" s="919"/>
      <c r="T453" s="919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GA453" s="2"/>
      <c r="GB453" s="2"/>
      <c r="GC453" s="2"/>
      <c r="GD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</row>
    <row r="454" spans="1:208" s="16" customFormat="1" ht="24.75" customHeight="1">
      <c r="A454" s="23"/>
      <c r="B454" s="23"/>
      <c r="C454" s="23"/>
      <c r="D454" s="58"/>
      <c r="E454" s="361"/>
      <c r="F454" s="50">
        <v>472710</v>
      </c>
      <c r="G454" s="21" t="s">
        <v>356</v>
      </c>
      <c r="H454" s="486">
        <v>750000</v>
      </c>
      <c r="I454" s="486">
        <v>226487</v>
      </c>
      <c r="J454" s="879">
        <f t="shared" si="13"/>
        <v>30.19826666666667</v>
      </c>
      <c r="K454" s="829">
        <f t="shared" si="12"/>
        <v>523513</v>
      </c>
      <c r="L454" s="919"/>
      <c r="M454" s="919"/>
      <c r="N454" s="919"/>
      <c r="O454" s="919"/>
      <c r="P454" s="919"/>
      <c r="Q454" s="919"/>
      <c r="R454" s="919"/>
      <c r="S454" s="919"/>
      <c r="T454" s="919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GA454" s="2"/>
      <c r="GB454" s="2"/>
      <c r="GC454" s="2"/>
      <c r="GD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</row>
    <row r="455" spans="1:208" s="16" customFormat="1" ht="60.75" customHeight="1">
      <c r="A455" s="23"/>
      <c r="B455" s="23"/>
      <c r="C455" s="23"/>
      <c r="D455" s="58"/>
      <c r="E455" s="321"/>
      <c r="F455" s="102"/>
      <c r="G455" s="19" t="s">
        <v>361</v>
      </c>
      <c r="H455" s="481"/>
      <c r="I455" s="481"/>
      <c r="J455" s="879"/>
      <c r="K455" s="829"/>
      <c r="L455" s="918"/>
      <c r="M455" s="918"/>
      <c r="N455" s="918"/>
      <c r="O455" s="918"/>
      <c r="P455" s="918"/>
      <c r="Q455" s="918"/>
      <c r="R455" s="918"/>
      <c r="S455" s="918"/>
      <c r="T455" s="918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GA455" s="2"/>
      <c r="GB455" s="2"/>
      <c r="GC455" s="2"/>
      <c r="GD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</row>
    <row r="456" spans="1:208" s="16" customFormat="1" ht="33.75" customHeight="1">
      <c r="A456" s="23"/>
      <c r="B456" s="23"/>
      <c r="C456" s="23"/>
      <c r="D456" s="58"/>
      <c r="E456" s="313"/>
      <c r="F456" s="261">
        <v>472210</v>
      </c>
      <c r="G456" s="7" t="s">
        <v>523</v>
      </c>
      <c r="H456" s="480">
        <v>4000000</v>
      </c>
      <c r="I456" s="480">
        <v>1275363</v>
      </c>
      <c r="J456" s="879">
        <f t="shared" si="13"/>
        <v>31.884075</v>
      </c>
      <c r="K456" s="829">
        <f t="shared" si="12"/>
        <v>2724637</v>
      </c>
      <c r="L456" s="919"/>
      <c r="M456" s="919"/>
      <c r="N456" s="919"/>
      <c r="O456" s="919"/>
      <c r="P456" s="919"/>
      <c r="Q456" s="919"/>
      <c r="R456" s="919"/>
      <c r="S456" s="919"/>
      <c r="T456" s="919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GA456" s="2"/>
      <c r="GB456" s="2"/>
      <c r="GC456" s="2"/>
      <c r="GD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</row>
    <row r="457" spans="1:208" s="16" customFormat="1" ht="63.75" customHeight="1">
      <c r="A457" s="23"/>
      <c r="B457" s="23"/>
      <c r="C457" s="23"/>
      <c r="D457" s="58"/>
      <c r="E457" s="361"/>
      <c r="F457" s="50"/>
      <c r="G457" s="858" t="s">
        <v>522</v>
      </c>
      <c r="H457" s="486"/>
      <c r="I457" s="486"/>
      <c r="J457" s="879"/>
      <c r="K457" s="829"/>
      <c r="L457" s="918"/>
      <c r="M457" s="918"/>
      <c r="N457" s="918"/>
      <c r="O457" s="918"/>
      <c r="P457" s="918"/>
      <c r="Q457" s="918"/>
      <c r="R457" s="918"/>
      <c r="S457" s="918"/>
      <c r="T457" s="918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GA457" s="2"/>
      <c r="GB457" s="2"/>
      <c r="GC457" s="2"/>
      <c r="GD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</row>
    <row r="458" spans="1:208" s="16" customFormat="1" ht="53.25" customHeight="1" thickBot="1">
      <c r="A458" s="23"/>
      <c r="B458" s="23"/>
      <c r="C458" s="23"/>
      <c r="D458" s="58"/>
      <c r="E458" s="307"/>
      <c r="F458" s="34">
        <v>472930</v>
      </c>
      <c r="G458" s="35" t="s">
        <v>517</v>
      </c>
      <c r="H458" s="483">
        <v>50000</v>
      </c>
      <c r="I458" s="483">
        <v>0</v>
      </c>
      <c r="J458" s="880">
        <f t="shared" si="13"/>
        <v>0</v>
      </c>
      <c r="K458" s="831">
        <f t="shared" si="12"/>
        <v>50000</v>
      </c>
      <c r="L458" s="919"/>
      <c r="M458" s="919"/>
      <c r="N458" s="919"/>
      <c r="O458" s="919"/>
      <c r="P458" s="919"/>
      <c r="Q458" s="919"/>
      <c r="R458" s="919"/>
      <c r="S458" s="919"/>
      <c r="T458" s="919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GA458" s="2"/>
      <c r="GB458" s="2"/>
      <c r="GC458" s="2"/>
      <c r="GD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</row>
    <row r="459" spans="1:208" s="16" customFormat="1" ht="32.25" thickTop="1">
      <c r="A459" s="76"/>
      <c r="B459" s="76"/>
      <c r="C459" s="76"/>
      <c r="D459" s="39"/>
      <c r="E459" s="39"/>
      <c r="F459" s="247"/>
      <c r="G459" s="36" t="s">
        <v>492</v>
      </c>
      <c r="H459" s="482"/>
      <c r="I459" s="482"/>
      <c r="J459" s="878"/>
      <c r="K459" s="956"/>
      <c r="L459" s="921"/>
      <c r="M459" s="921"/>
      <c r="N459" s="921"/>
      <c r="O459" s="921"/>
      <c r="P459" s="921"/>
      <c r="Q459" s="921"/>
      <c r="R459" s="921"/>
      <c r="S459" s="921"/>
      <c r="T459" s="921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GA459" s="2"/>
      <c r="GB459" s="2"/>
      <c r="GC459" s="2"/>
      <c r="GD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</row>
    <row r="460" spans="1:208" s="16" customFormat="1" ht="15.75">
      <c r="A460" s="23"/>
      <c r="B460" s="23"/>
      <c r="C460" s="23"/>
      <c r="D460" s="51"/>
      <c r="E460" s="51"/>
      <c r="F460" s="77"/>
      <c r="G460" s="24" t="s">
        <v>63</v>
      </c>
      <c r="H460" s="492">
        <f>H451</f>
        <v>11800000</v>
      </c>
      <c r="I460" s="492">
        <f>I451</f>
        <v>3441850</v>
      </c>
      <c r="J460" s="876">
        <f t="shared" si="13"/>
        <v>29.168220338983055</v>
      </c>
      <c r="K460" s="833">
        <f t="shared" si="12"/>
        <v>8358150</v>
      </c>
      <c r="L460" s="921"/>
      <c r="M460" s="921"/>
      <c r="N460" s="921"/>
      <c r="O460" s="921"/>
      <c r="P460" s="921"/>
      <c r="Q460" s="921"/>
      <c r="R460" s="921"/>
      <c r="S460" s="921"/>
      <c r="T460" s="921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GA460" s="2"/>
      <c r="GB460" s="2"/>
      <c r="GC460" s="2"/>
      <c r="GD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</row>
    <row r="461" spans="1:208" s="16" customFormat="1" ht="16.5" thickBot="1">
      <c r="A461" s="23"/>
      <c r="B461" s="23"/>
      <c r="C461" s="23"/>
      <c r="D461" s="51"/>
      <c r="E461" s="51"/>
      <c r="F461" s="77"/>
      <c r="G461" s="88" t="s">
        <v>497</v>
      </c>
      <c r="H461" s="527">
        <f>H460</f>
        <v>11800000</v>
      </c>
      <c r="I461" s="527">
        <f>I460</f>
        <v>3441850</v>
      </c>
      <c r="J461" s="872">
        <f t="shared" si="13"/>
        <v>29.168220338983055</v>
      </c>
      <c r="K461" s="832">
        <f t="shared" si="12"/>
        <v>8358150</v>
      </c>
      <c r="L461" s="921"/>
      <c r="M461" s="921"/>
      <c r="N461" s="921"/>
      <c r="O461" s="921"/>
      <c r="P461" s="921"/>
      <c r="Q461" s="921"/>
      <c r="R461" s="921"/>
      <c r="S461" s="921"/>
      <c r="T461" s="921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GA461" s="2"/>
      <c r="GB461" s="2"/>
      <c r="GC461" s="2"/>
      <c r="GD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</row>
    <row r="462" spans="1:208" s="16" customFormat="1" ht="39" thickBot="1" thickTop="1">
      <c r="A462" s="91"/>
      <c r="B462" s="91"/>
      <c r="C462" s="91">
        <v>160</v>
      </c>
      <c r="D462" s="175"/>
      <c r="E462" s="175"/>
      <c r="F462" s="92"/>
      <c r="G462" s="213" t="s">
        <v>379</v>
      </c>
      <c r="H462" s="513"/>
      <c r="I462" s="513"/>
      <c r="J462" s="878"/>
      <c r="K462" s="826"/>
      <c r="L462" s="921"/>
      <c r="M462" s="921"/>
      <c r="N462" s="921"/>
      <c r="O462" s="921"/>
      <c r="P462" s="921"/>
      <c r="Q462" s="921"/>
      <c r="R462" s="921"/>
      <c r="S462" s="921"/>
      <c r="T462" s="921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GA462" s="2"/>
      <c r="GB462" s="2"/>
      <c r="GC462" s="2"/>
      <c r="GD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</row>
    <row r="463" spans="1:208" s="16" customFormat="1" ht="17.25" thickBot="1" thickTop="1">
      <c r="A463" s="91"/>
      <c r="B463" s="91"/>
      <c r="C463" s="91"/>
      <c r="D463" s="175"/>
      <c r="E463" s="175"/>
      <c r="F463" s="92"/>
      <c r="G463" s="82" t="s">
        <v>327</v>
      </c>
      <c r="H463" s="513"/>
      <c r="I463" s="513"/>
      <c r="J463" s="878"/>
      <c r="K463" s="826"/>
      <c r="L463" s="921"/>
      <c r="M463" s="921"/>
      <c r="N463" s="921"/>
      <c r="O463" s="921"/>
      <c r="P463" s="921"/>
      <c r="Q463" s="921"/>
      <c r="R463" s="921"/>
      <c r="S463" s="921"/>
      <c r="T463" s="921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GA463" s="2"/>
      <c r="GB463" s="2"/>
      <c r="GC463" s="2"/>
      <c r="GD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</row>
    <row r="464" spans="1:208" s="16" customFormat="1" ht="17.25" thickBot="1" thickTop="1">
      <c r="A464" s="813"/>
      <c r="B464" s="813">
        <v>3.1</v>
      </c>
      <c r="C464" s="813"/>
      <c r="D464" s="814"/>
      <c r="E464" s="814"/>
      <c r="F464" s="815"/>
      <c r="G464" s="816" t="s">
        <v>329</v>
      </c>
      <c r="H464" s="516"/>
      <c r="I464" s="516"/>
      <c r="J464" s="878"/>
      <c r="K464" s="826"/>
      <c r="L464" s="921"/>
      <c r="M464" s="921"/>
      <c r="N464" s="921"/>
      <c r="O464" s="921"/>
      <c r="P464" s="921"/>
      <c r="Q464" s="921"/>
      <c r="R464" s="921"/>
      <c r="S464" s="921"/>
      <c r="T464" s="921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GA464" s="2"/>
      <c r="GB464" s="2"/>
      <c r="GC464" s="2"/>
      <c r="GD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</row>
    <row r="465" spans="1:208" s="16" customFormat="1" ht="16.5" thickTop="1">
      <c r="A465" s="76"/>
      <c r="B465" s="76"/>
      <c r="C465" s="76"/>
      <c r="D465" s="621"/>
      <c r="E465" s="118">
        <v>88</v>
      </c>
      <c r="F465" s="89">
        <v>421</v>
      </c>
      <c r="G465" s="100" t="s">
        <v>198</v>
      </c>
      <c r="H465" s="482">
        <v>60000</v>
      </c>
      <c r="I465" s="482">
        <v>0</v>
      </c>
      <c r="J465" s="878">
        <f aca="true" t="shared" si="14" ref="J465:J530">I465/H465*100</f>
        <v>0</v>
      </c>
      <c r="K465" s="826">
        <f aca="true" t="shared" si="15" ref="K465:K530">H465-I465</f>
        <v>60000</v>
      </c>
      <c r="L465" s="921"/>
      <c r="M465" s="921"/>
      <c r="N465" s="921"/>
      <c r="O465" s="921"/>
      <c r="P465" s="921"/>
      <c r="Q465" s="921"/>
      <c r="R465" s="921"/>
      <c r="S465" s="921"/>
      <c r="T465" s="921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GA465" s="2"/>
      <c r="GB465" s="2"/>
      <c r="GC465" s="2"/>
      <c r="GD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</row>
    <row r="466" spans="1:208" s="16" customFormat="1" ht="15.75">
      <c r="A466" s="23"/>
      <c r="B466" s="23"/>
      <c r="C466" s="23"/>
      <c r="D466" s="58"/>
      <c r="E466" s="261">
        <v>89</v>
      </c>
      <c r="F466" s="205">
        <v>422</v>
      </c>
      <c r="G466" s="404" t="s">
        <v>264</v>
      </c>
      <c r="H466" s="512">
        <v>10000</v>
      </c>
      <c r="I466" s="512">
        <v>0</v>
      </c>
      <c r="J466" s="876">
        <f t="shared" si="14"/>
        <v>0</v>
      </c>
      <c r="K466" s="833">
        <f t="shared" si="15"/>
        <v>10000</v>
      </c>
      <c r="L466" s="924"/>
      <c r="M466" s="924"/>
      <c r="N466" s="924"/>
      <c r="O466" s="924"/>
      <c r="P466" s="924"/>
      <c r="Q466" s="924"/>
      <c r="R466" s="924"/>
      <c r="S466" s="924"/>
      <c r="T466" s="924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GA466" s="2"/>
      <c r="GB466" s="2"/>
      <c r="GC466" s="2"/>
      <c r="GD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</row>
    <row r="467" spans="1:208" s="16" customFormat="1" ht="57" customHeight="1">
      <c r="A467" s="23"/>
      <c r="B467" s="23"/>
      <c r="C467" s="23"/>
      <c r="D467" s="58"/>
      <c r="E467" s="50">
        <v>90</v>
      </c>
      <c r="F467" s="58">
        <v>423</v>
      </c>
      <c r="G467" s="819" t="s">
        <v>201</v>
      </c>
      <c r="H467" s="485">
        <v>60000</v>
      </c>
      <c r="I467" s="485">
        <v>7000</v>
      </c>
      <c r="J467" s="876">
        <f t="shared" si="14"/>
        <v>11.666666666666666</v>
      </c>
      <c r="K467" s="833">
        <f t="shared" si="15"/>
        <v>53000</v>
      </c>
      <c r="L467" s="928"/>
      <c r="M467" s="928"/>
      <c r="N467" s="928"/>
      <c r="O467" s="928"/>
      <c r="P467" s="928"/>
      <c r="Q467" s="928"/>
      <c r="R467" s="928"/>
      <c r="S467" s="928"/>
      <c r="T467" s="928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GA467" s="2"/>
      <c r="GB467" s="2"/>
      <c r="GC467" s="2"/>
      <c r="GD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</row>
    <row r="468" spans="1:208" s="16" customFormat="1" ht="32.25" customHeight="1">
      <c r="A468" s="23"/>
      <c r="B468" s="23"/>
      <c r="C468" s="411"/>
      <c r="D468" s="403"/>
      <c r="E468" s="102">
        <v>91</v>
      </c>
      <c r="F468" s="403">
        <v>483</v>
      </c>
      <c r="G468" s="1079" t="s">
        <v>320</v>
      </c>
      <c r="H468" s="818">
        <v>56085</v>
      </c>
      <c r="I468" s="818">
        <v>56085</v>
      </c>
      <c r="J468" s="873">
        <f t="shared" si="14"/>
        <v>100</v>
      </c>
      <c r="K468" s="835">
        <f t="shared" si="15"/>
        <v>0</v>
      </c>
      <c r="L468" s="928"/>
      <c r="M468" s="928"/>
      <c r="N468" s="928"/>
      <c r="O468" s="928"/>
      <c r="P468" s="928"/>
      <c r="Q468" s="928"/>
      <c r="R468" s="928"/>
      <c r="S468" s="928"/>
      <c r="T468" s="928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GA468" s="2"/>
      <c r="GB468" s="2"/>
      <c r="GC468" s="2"/>
      <c r="GD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</row>
    <row r="469" spans="1:208" s="16" customFormat="1" ht="31.5">
      <c r="A469" s="411"/>
      <c r="B469" s="411"/>
      <c r="C469" s="411"/>
      <c r="D469" s="403"/>
      <c r="E469" s="102">
        <v>92</v>
      </c>
      <c r="F469" s="403">
        <v>425</v>
      </c>
      <c r="G469" s="131" t="s">
        <v>654</v>
      </c>
      <c r="H469" s="818">
        <v>250000</v>
      </c>
      <c r="I469" s="818">
        <v>25128.77</v>
      </c>
      <c r="J469" s="876">
        <f t="shared" si="14"/>
        <v>10.051508</v>
      </c>
      <c r="K469" s="833">
        <f t="shared" si="15"/>
        <v>224871.23</v>
      </c>
      <c r="L469" s="928"/>
      <c r="M469" s="928"/>
      <c r="N469" s="928"/>
      <c r="O469" s="928"/>
      <c r="P469" s="928"/>
      <c r="Q469" s="928"/>
      <c r="R469" s="928"/>
      <c r="S469" s="928"/>
      <c r="T469" s="928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GA469" s="2"/>
      <c r="GB469" s="2"/>
      <c r="GC469" s="2"/>
      <c r="GD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</row>
    <row r="470" spans="1:208" s="16" customFormat="1" ht="16.5" thickBot="1">
      <c r="A470" s="23"/>
      <c r="B470" s="23"/>
      <c r="C470" s="23"/>
      <c r="D470" s="58"/>
      <c r="E470" s="261">
        <v>93</v>
      </c>
      <c r="F470" s="205">
        <v>426</v>
      </c>
      <c r="G470" s="132" t="s">
        <v>227</v>
      </c>
      <c r="H470" s="512">
        <v>15000</v>
      </c>
      <c r="I470" s="512">
        <v>0</v>
      </c>
      <c r="J470" s="872">
        <f t="shared" si="14"/>
        <v>0</v>
      </c>
      <c r="K470" s="832">
        <f t="shared" si="15"/>
        <v>15000</v>
      </c>
      <c r="L470" s="935"/>
      <c r="M470" s="935"/>
      <c r="N470" s="935"/>
      <c r="O470" s="935"/>
      <c r="P470" s="935"/>
      <c r="Q470" s="935"/>
      <c r="R470" s="935"/>
      <c r="S470" s="935"/>
      <c r="T470" s="935"/>
      <c r="U470" s="300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GA470" s="2"/>
      <c r="GB470" s="2"/>
      <c r="GC470" s="2"/>
      <c r="GD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</row>
    <row r="471" spans="1:208" s="16" customFormat="1" ht="16.5" thickTop="1">
      <c r="A471" s="338"/>
      <c r="B471" s="338"/>
      <c r="C471" s="338"/>
      <c r="D471" s="645"/>
      <c r="E471" s="722"/>
      <c r="F471" s="572"/>
      <c r="G471" s="577" t="s">
        <v>155</v>
      </c>
      <c r="H471" s="489"/>
      <c r="I471" s="489"/>
      <c r="J471" s="878"/>
      <c r="K471" s="826"/>
      <c r="L471" s="936"/>
      <c r="M471" s="936"/>
      <c r="N471" s="936"/>
      <c r="O471" s="936"/>
      <c r="P471" s="936"/>
      <c r="Q471" s="936"/>
      <c r="R471" s="936"/>
      <c r="S471" s="936"/>
      <c r="T471" s="936"/>
      <c r="U471" s="300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GA471" s="2"/>
      <c r="GB471" s="2"/>
      <c r="GC471" s="2"/>
      <c r="GD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</row>
    <row r="472" spans="1:208" s="16" customFormat="1" ht="15.75">
      <c r="A472" s="335"/>
      <c r="B472" s="335"/>
      <c r="C472" s="335"/>
      <c r="D472" s="629"/>
      <c r="E472" s="568"/>
      <c r="F472" s="602"/>
      <c r="G472" s="594" t="s">
        <v>63</v>
      </c>
      <c r="H472" s="491">
        <f>H465+H466+H467+H469+H470+H468</f>
        <v>451085</v>
      </c>
      <c r="I472" s="491">
        <f>I465+I466+I467+I469+I470+I468</f>
        <v>88213.77</v>
      </c>
      <c r="J472" s="876">
        <f t="shared" si="14"/>
        <v>19.555908531651465</v>
      </c>
      <c r="K472" s="833">
        <f t="shared" si="15"/>
        <v>362871.23</v>
      </c>
      <c r="L472" s="936"/>
      <c r="M472" s="936"/>
      <c r="N472" s="936"/>
      <c r="O472" s="936"/>
      <c r="P472" s="936"/>
      <c r="Q472" s="936"/>
      <c r="R472" s="936"/>
      <c r="S472" s="936"/>
      <c r="T472" s="936"/>
      <c r="U472" s="300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</row>
    <row r="473" spans="1:208" s="16" customFormat="1" ht="15.75">
      <c r="A473" s="335"/>
      <c r="B473" s="335"/>
      <c r="C473" s="335"/>
      <c r="D473" s="629"/>
      <c r="E473" s="568"/>
      <c r="F473" s="588"/>
      <c r="G473" s="594" t="s">
        <v>551</v>
      </c>
      <c r="H473" s="506"/>
      <c r="I473" s="506"/>
      <c r="J473" s="876"/>
      <c r="K473" s="833"/>
      <c r="L473" s="918"/>
      <c r="M473" s="918"/>
      <c r="N473" s="918"/>
      <c r="O473" s="918"/>
      <c r="P473" s="918"/>
      <c r="Q473" s="918"/>
      <c r="R473" s="918"/>
      <c r="S473" s="918"/>
      <c r="T473" s="918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</row>
    <row r="474" spans="1:208" s="16" customFormat="1" ht="15.75">
      <c r="A474" s="335"/>
      <c r="B474" s="335"/>
      <c r="C474" s="335"/>
      <c r="D474" s="629"/>
      <c r="E474" s="568"/>
      <c r="F474" s="588"/>
      <c r="G474" s="591" t="s">
        <v>65</v>
      </c>
      <c r="H474" s="532"/>
      <c r="I474" s="532"/>
      <c r="J474" s="876"/>
      <c r="K474" s="833"/>
      <c r="L474" s="918"/>
      <c r="M474" s="918"/>
      <c r="N474" s="918"/>
      <c r="O474" s="918"/>
      <c r="P474" s="918"/>
      <c r="Q474" s="918"/>
      <c r="R474" s="918"/>
      <c r="S474" s="918"/>
      <c r="T474" s="918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</row>
    <row r="475" spans="1:208" s="16" customFormat="1" ht="16.5" thickBot="1">
      <c r="A475" s="342"/>
      <c r="B475" s="342"/>
      <c r="C475" s="342"/>
      <c r="D475" s="646"/>
      <c r="E475" s="762"/>
      <c r="F475" s="595"/>
      <c r="G475" s="604" t="s">
        <v>156</v>
      </c>
      <c r="H475" s="490">
        <f>H472</f>
        <v>451085</v>
      </c>
      <c r="I475" s="490">
        <f>I472</f>
        <v>88213.77</v>
      </c>
      <c r="J475" s="872">
        <f t="shared" si="14"/>
        <v>19.555908531651465</v>
      </c>
      <c r="K475" s="832">
        <f t="shared" si="15"/>
        <v>362871.23</v>
      </c>
      <c r="L475" s="918"/>
      <c r="M475" s="918"/>
      <c r="N475" s="918"/>
      <c r="O475" s="918"/>
      <c r="P475" s="918"/>
      <c r="Q475" s="918"/>
      <c r="R475" s="918"/>
      <c r="S475" s="918"/>
      <c r="T475" s="918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</row>
    <row r="476" spans="1:208" s="16" customFormat="1" ht="17.25" thickBot="1" thickTop="1">
      <c r="A476" s="125"/>
      <c r="B476" s="125">
        <v>3.2</v>
      </c>
      <c r="C476" s="125"/>
      <c r="D476" s="125"/>
      <c r="E476" s="91"/>
      <c r="F476" s="840"/>
      <c r="G476" s="154" t="s">
        <v>655</v>
      </c>
      <c r="H476" s="841"/>
      <c r="I476" s="841"/>
      <c r="J476" s="878"/>
      <c r="K476" s="826"/>
      <c r="L476" s="937"/>
      <c r="M476" s="937"/>
      <c r="N476" s="937"/>
      <c r="O476" s="937"/>
      <c r="P476" s="937"/>
      <c r="Q476" s="937"/>
      <c r="R476" s="937"/>
      <c r="S476" s="937"/>
      <c r="T476" s="937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</row>
    <row r="477" spans="1:208" s="16" customFormat="1" ht="48" thickTop="1">
      <c r="A477" s="37"/>
      <c r="B477" s="37"/>
      <c r="C477" s="37"/>
      <c r="D477" s="37"/>
      <c r="E477" s="807">
        <v>94</v>
      </c>
      <c r="F477" s="351">
        <v>411</v>
      </c>
      <c r="G477" s="839" t="s">
        <v>656</v>
      </c>
      <c r="H477" s="498">
        <v>690000</v>
      </c>
      <c r="I477" s="498">
        <v>242435.81</v>
      </c>
      <c r="J477" s="878">
        <f t="shared" si="14"/>
        <v>35.135624637681154</v>
      </c>
      <c r="K477" s="826">
        <f t="shared" si="15"/>
        <v>447564.19</v>
      </c>
      <c r="L477" s="924"/>
      <c r="M477" s="924"/>
      <c r="N477" s="924"/>
      <c r="O477" s="924"/>
      <c r="P477" s="924"/>
      <c r="Q477" s="924"/>
      <c r="R477" s="924"/>
      <c r="S477" s="924"/>
      <c r="T477" s="924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</row>
    <row r="478" spans="1:208" s="16" customFormat="1" ht="47.25">
      <c r="A478" s="204"/>
      <c r="B478" s="204"/>
      <c r="C478" s="204"/>
      <c r="D478" s="204"/>
      <c r="E478" s="389">
        <v>95</v>
      </c>
      <c r="F478" s="179">
        <v>412</v>
      </c>
      <c r="G478" s="819" t="s">
        <v>657</v>
      </c>
      <c r="H478" s="485">
        <v>125000</v>
      </c>
      <c r="I478" s="485">
        <v>43396.01</v>
      </c>
      <c r="J478" s="876">
        <f t="shared" si="14"/>
        <v>34.716808</v>
      </c>
      <c r="K478" s="833">
        <f t="shared" si="15"/>
        <v>81603.98999999999</v>
      </c>
      <c r="L478" s="928"/>
      <c r="M478" s="928"/>
      <c r="N478" s="928"/>
      <c r="O478" s="928"/>
      <c r="P478" s="928"/>
      <c r="Q478" s="928"/>
      <c r="R478" s="928"/>
      <c r="S478" s="928"/>
      <c r="T478" s="928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</row>
    <row r="479" spans="1:208" s="16" customFormat="1" ht="31.5">
      <c r="A479" s="204"/>
      <c r="B479" s="204"/>
      <c r="C479" s="204"/>
      <c r="D479" s="204"/>
      <c r="E479" s="6">
        <v>96</v>
      </c>
      <c r="F479" s="205">
        <v>421</v>
      </c>
      <c r="G479" s="817" t="s">
        <v>658</v>
      </c>
      <c r="H479" s="492">
        <v>250000</v>
      </c>
      <c r="I479" s="492">
        <v>62944.95</v>
      </c>
      <c r="J479" s="876">
        <f t="shared" si="14"/>
        <v>25.177979999999998</v>
      </c>
      <c r="K479" s="833">
        <f t="shared" si="15"/>
        <v>187055.05</v>
      </c>
      <c r="L479" s="921"/>
      <c r="M479" s="921"/>
      <c r="N479" s="921"/>
      <c r="O479" s="921"/>
      <c r="P479" s="921"/>
      <c r="Q479" s="921"/>
      <c r="R479" s="921"/>
      <c r="S479" s="921"/>
      <c r="T479" s="921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</row>
    <row r="480" spans="1:208" s="16" customFormat="1" ht="31.5">
      <c r="A480" s="204"/>
      <c r="B480" s="204"/>
      <c r="C480" s="204"/>
      <c r="D480" s="204"/>
      <c r="E480" s="50">
        <v>97</v>
      </c>
      <c r="F480" s="58">
        <v>423</v>
      </c>
      <c r="G480" s="819" t="s">
        <v>659</v>
      </c>
      <c r="H480" s="485">
        <v>310000</v>
      </c>
      <c r="I480" s="485">
        <v>160620</v>
      </c>
      <c r="J480" s="876">
        <f t="shared" si="14"/>
        <v>51.81290322580645</v>
      </c>
      <c r="K480" s="833">
        <f t="shared" si="15"/>
        <v>149380</v>
      </c>
      <c r="L480" s="928"/>
      <c r="M480" s="928"/>
      <c r="N480" s="928"/>
      <c r="O480" s="928"/>
      <c r="P480" s="928"/>
      <c r="Q480" s="928"/>
      <c r="R480" s="928"/>
      <c r="S480" s="928"/>
      <c r="T480" s="928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</row>
    <row r="481" spans="1:208" s="16" customFormat="1" ht="15.75">
      <c r="A481" s="204"/>
      <c r="B481" s="204"/>
      <c r="C481" s="204"/>
      <c r="D481" s="204"/>
      <c r="E481" s="6">
        <v>98</v>
      </c>
      <c r="F481" s="204">
        <v>512</v>
      </c>
      <c r="G481" s="404"/>
      <c r="H481" s="512">
        <v>470400</v>
      </c>
      <c r="I481" s="512">
        <v>450240</v>
      </c>
      <c r="J481" s="876">
        <f t="shared" si="14"/>
        <v>95.71428571428572</v>
      </c>
      <c r="K481" s="833">
        <f t="shared" si="15"/>
        <v>20160</v>
      </c>
      <c r="L481" s="928"/>
      <c r="M481" s="928"/>
      <c r="N481" s="928"/>
      <c r="O481" s="928"/>
      <c r="P481" s="928"/>
      <c r="Q481" s="928"/>
      <c r="R481" s="928"/>
      <c r="S481" s="928"/>
      <c r="T481" s="928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</row>
    <row r="482" spans="1:208" s="16" customFormat="1" ht="47.25">
      <c r="A482" s="204"/>
      <c r="B482" s="204"/>
      <c r="C482" s="204"/>
      <c r="D482" s="204"/>
      <c r="E482" s="102">
        <v>99</v>
      </c>
      <c r="F482" s="403">
        <v>425</v>
      </c>
      <c r="G482" s="131" t="s">
        <v>151</v>
      </c>
      <c r="H482" s="818">
        <v>420000</v>
      </c>
      <c r="I482" s="818">
        <v>263219.4</v>
      </c>
      <c r="J482" s="876">
        <f t="shared" si="14"/>
        <v>62.671285714285716</v>
      </c>
      <c r="K482" s="833">
        <f t="shared" si="15"/>
        <v>156780.59999999998</v>
      </c>
      <c r="L482" s="928"/>
      <c r="M482" s="928"/>
      <c r="N482" s="928"/>
      <c r="O482" s="928"/>
      <c r="P482" s="928"/>
      <c r="Q482" s="928"/>
      <c r="R482" s="928"/>
      <c r="S482" s="928"/>
      <c r="T482" s="928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</row>
    <row r="483" spans="1:208" s="16" customFormat="1" ht="16.5" thickBot="1">
      <c r="A483" s="406"/>
      <c r="B483" s="406"/>
      <c r="C483" s="406"/>
      <c r="D483" s="406"/>
      <c r="E483" s="261">
        <v>100</v>
      </c>
      <c r="F483" s="205">
        <v>426</v>
      </c>
      <c r="G483" s="132" t="s">
        <v>227</v>
      </c>
      <c r="H483" s="512">
        <v>15000</v>
      </c>
      <c r="I483" s="512">
        <v>3974</v>
      </c>
      <c r="J483" s="872">
        <f t="shared" si="14"/>
        <v>26.493333333333336</v>
      </c>
      <c r="K483" s="832">
        <f t="shared" si="15"/>
        <v>11026</v>
      </c>
      <c r="L483" s="928"/>
      <c r="M483" s="928"/>
      <c r="N483" s="928"/>
      <c r="O483" s="928"/>
      <c r="P483" s="928"/>
      <c r="Q483" s="928"/>
      <c r="R483" s="928"/>
      <c r="S483" s="928"/>
      <c r="T483" s="928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</row>
    <row r="484" spans="1:208" s="16" customFormat="1" ht="16.5" thickTop="1">
      <c r="A484" s="338"/>
      <c r="B484" s="338"/>
      <c r="C484" s="338"/>
      <c r="D484" s="645"/>
      <c r="E484" s="722"/>
      <c r="F484" s="572"/>
      <c r="G484" s="577" t="s">
        <v>505</v>
      </c>
      <c r="H484" s="489"/>
      <c r="I484" s="489"/>
      <c r="J484" s="878"/>
      <c r="K484" s="956"/>
      <c r="L484" s="918"/>
      <c r="M484" s="918"/>
      <c r="N484" s="918"/>
      <c r="O484" s="918"/>
      <c r="P484" s="918"/>
      <c r="Q484" s="918"/>
      <c r="R484" s="918"/>
      <c r="S484" s="918"/>
      <c r="T484" s="918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</row>
    <row r="485" spans="1:208" s="16" customFormat="1" ht="15.75">
      <c r="A485" s="335"/>
      <c r="B485" s="335"/>
      <c r="C485" s="335"/>
      <c r="D485" s="629"/>
      <c r="E485" s="568"/>
      <c r="F485" s="602"/>
      <c r="G485" s="594" t="s">
        <v>63</v>
      </c>
      <c r="H485" s="491">
        <f>H477+H478+H479+H480+H482+H483+H481</f>
        <v>2280400</v>
      </c>
      <c r="I485" s="491">
        <f>I477+I478+I479+I480+I482+I483+I481</f>
        <v>1226830.17</v>
      </c>
      <c r="J485" s="876">
        <f t="shared" si="14"/>
        <v>53.798902385546384</v>
      </c>
      <c r="K485" s="833">
        <f t="shared" si="15"/>
        <v>1053569.83</v>
      </c>
      <c r="L485" s="918"/>
      <c r="M485" s="918"/>
      <c r="N485" s="918"/>
      <c r="O485" s="918"/>
      <c r="P485" s="918"/>
      <c r="Q485" s="918"/>
      <c r="R485" s="918"/>
      <c r="S485" s="918"/>
      <c r="T485" s="918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</row>
    <row r="486" spans="1:208" s="16" customFormat="1" ht="15.75">
      <c r="A486" s="335"/>
      <c r="B486" s="335"/>
      <c r="C486" s="335"/>
      <c r="D486" s="629"/>
      <c r="E486" s="568"/>
      <c r="F486" s="588"/>
      <c r="G486" s="591" t="s">
        <v>660</v>
      </c>
      <c r="H486" s="532"/>
      <c r="I486" s="532"/>
      <c r="J486" s="872"/>
      <c r="K486" s="832"/>
      <c r="L486" s="918"/>
      <c r="M486" s="918"/>
      <c r="N486" s="918"/>
      <c r="O486" s="918"/>
      <c r="P486" s="918"/>
      <c r="Q486" s="918"/>
      <c r="R486" s="918"/>
      <c r="S486" s="918"/>
      <c r="T486" s="918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</row>
    <row r="487" spans="1:208" s="16" customFormat="1" ht="15.75">
      <c r="A487" s="335"/>
      <c r="B487" s="335"/>
      <c r="C487" s="335"/>
      <c r="D487" s="629"/>
      <c r="E487" s="568"/>
      <c r="F487" s="588"/>
      <c r="G487" s="700" t="s">
        <v>65</v>
      </c>
      <c r="H487" s="842">
        <v>1165000</v>
      </c>
      <c r="I487" s="978"/>
      <c r="J487" s="876">
        <f t="shared" si="14"/>
        <v>0</v>
      </c>
      <c r="K487" s="833">
        <f t="shared" si="15"/>
        <v>1165000</v>
      </c>
      <c r="L487" s="919"/>
      <c r="M487" s="919"/>
      <c r="N487" s="919"/>
      <c r="O487" s="919"/>
      <c r="P487" s="919"/>
      <c r="Q487" s="919"/>
      <c r="R487" s="919"/>
      <c r="S487" s="919"/>
      <c r="T487" s="919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</row>
    <row r="488" spans="1:208" s="16" customFormat="1" ht="16.5" thickBot="1">
      <c r="A488" s="342"/>
      <c r="B488" s="342"/>
      <c r="C488" s="342"/>
      <c r="D488" s="646"/>
      <c r="E488" s="762"/>
      <c r="F488" s="595"/>
      <c r="G488" s="604" t="s">
        <v>506</v>
      </c>
      <c r="H488" s="490">
        <f>H485</f>
        <v>2280400</v>
      </c>
      <c r="I488" s="490">
        <f>I485</f>
        <v>1226830.17</v>
      </c>
      <c r="J488" s="872">
        <f t="shared" si="14"/>
        <v>53.798902385546384</v>
      </c>
      <c r="K488" s="832">
        <f t="shared" si="15"/>
        <v>1053569.83</v>
      </c>
      <c r="L488" s="918"/>
      <c r="M488" s="918"/>
      <c r="N488" s="918"/>
      <c r="O488" s="918"/>
      <c r="P488" s="918"/>
      <c r="Q488" s="918"/>
      <c r="R488" s="918"/>
      <c r="S488" s="918"/>
      <c r="T488" s="918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</row>
    <row r="489" spans="1:208" s="16" customFormat="1" ht="17.25" thickBot="1" thickTop="1">
      <c r="A489" s="91"/>
      <c r="B489" s="91">
        <v>3.3</v>
      </c>
      <c r="C489" s="91"/>
      <c r="D489" s="175"/>
      <c r="E489" s="844"/>
      <c r="F489" s="840"/>
      <c r="G489" s="154" t="s">
        <v>661</v>
      </c>
      <c r="H489" s="841"/>
      <c r="I489" s="841"/>
      <c r="J489" s="878"/>
      <c r="K489" s="956"/>
      <c r="L489" s="937"/>
      <c r="M489" s="937"/>
      <c r="N489" s="937"/>
      <c r="O489" s="937"/>
      <c r="P489" s="937"/>
      <c r="Q489" s="937"/>
      <c r="R489" s="937"/>
      <c r="S489" s="937"/>
      <c r="T489" s="937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</row>
    <row r="490" spans="1:208" s="16" customFormat="1" ht="48" thickTop="1">
      <c r="A490" s="37"/>
      <c r="B490" s="37"/>
      <c r="C490" s="37"/>
      <c r="D490" s="37"/>
      <c r="E490" s="807">
        <v>101</v>
      </c>
      <c r="F490" s="351">
        <v>411</v>
      </c>
      <c r="G490" s="839" t="s">
        <v>656</v>
      </c>
      <c r="H490" s="498">
        <v>475000</v>
      </c>
      <c r="I490" s="498">
        <v>61506.48</v>
      </c>
      <c r="J490" s="878">
        <f t="shared" si="14"/>
        <v>12.948732631578949</v>
      </c>
      <c r="K490" s="981">
        <f t="shared" si="15"/>
        <v>413493.52</v>
      </c>
      <c r="L490" s="928"/>
      <c r="M490" s="928"/>
      <c r="N490" s="928"/>
      <c r="O490" s="928"/>
      <c r="P490" s="928"/>
      <c r="Q490" s="928"/>
      <c r="R490" s="928"/>
      <c r="S490" s="928"/>
      <c r="T490" s="928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</row>
    <row r="491" spans="1:208" s="16" customFormat="1" ht="47.25">
      <c r="A491" s="204"/>
      <c r="B491" s="204"/>
      <c r="C491" s="204"/>
      <c r="D491" s="204"/>
      <c r="E491" s="389">
        <v>102</v>
      </c>
      <c r="F491" s="179">
        <v>412</v>
      </c>
      <c r="G491" s="819" t="s">
        <v>657</v>
      </c>
      <c r="H491" s="485">
        <v>65000</v>
      </c>
      <c r="I491" s="485">
        <v>11525.24</v>
      </c>
      <c r="J491" s="876">
        <f t="shared" si="14"/>
        <v>17.73113846153846</v>
      </c>
      <c r="K491" s="982">
        <f t="shared" si="15"/>
        <v>53474.76</v>
      </c>
      <c r="L491" s="928"/>
      <c r="M491" s="928"/>
      <c r="N491" s="928"/>
      <c r="O491" s="928"/>
      <c r="P491" s="928"/>
      <c r="Q491" s="928"/>
      <c r="R491" s="928"/>
      <c r="S491" s="928"/>
      <c r="T491" s="928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</row>
    <row r="492" spans="1:208" s="16" customFormat="1" ht="15.75">
      <c r="A492" s="204"/>
      <c r="B492" s="204"/>
      <c r="C492" s="204"/>
      <c r="D492" s="204"/>
      <c r="E492" s="234">
        <v>103</v>
      </c>
      <c r="F492" s="845">
        <v>414</v>
      </c>
      <c r="G492" s="404" t="s">
        <v>481</v>
      </c>
      <c r="H492" s="512">
        <v>235000</v>
      </c>
      <c r="I492" s="512">
        <v>0</v>
      </c>
      <c r="J492" s="876">
        <f t="shared" si="14"/>
        <v>0</v>
      </c>
      <c r="K492" s="982">
        <f t="shared" si="15"/>
        <v>235000</v>
      </c>
      <c r="L492" s="928"/>
      <c r="M492" s="928"/>
      <c r="N492" s="928"/>
      <c r="O492" s="928"/>
      <c r="P492" s="928"/>
      <c r="Q492" s="928"/>
      <c r="R492" s="928"/>
      <c r="S492" s="928"/>
      <c r="T492" s="928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</row>
    <row r="493" spans="1:208" s="16" customFormat="1" ht="15.75">
      <c r="A493" s="204"/>
      <c r="B493" s="204"/>
      <c r="C493" s="204"/>
      <c r="D493" s="204"/>
      <c r="E493" s="6">
        <v>104</v>
      </c>
      <c r="F493" s="205">
        <v>421</v>
      </c>
      <c r="G493" s="817" t="s">
        <v>198</v>
      </c>
      <c r="H493" s="492">
        <v>130000</v>
      </c>
      <c r="I493" s="492">
        <v>12130.8</v>
      </c>
      <c r="J493" s="876">
        <f t="shared" si="14"/>
        <v>9.331384615384614</v>
      </c>
      <c r="K493" s="982">
        <f t="shared" si="15"/>
        <v>117869.2</v>
      </c>
      <c r="L493" s="921"/>
      <c r="M493" s="921"/>
      <c r="N493" s="921"/>
      <c r="O493" s="921"/>
      <c r="P493" s="921"/>
      <c r="Q493" s="921"/>
      <c r="R493" s="921"/>
      <c r="S493" s="921"/>
      <c r="T493" s="921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</row>
    <row r="494" spans="1:208" s="16" customFormat="1" ht="15.75">
      <c r="A494" s="204"/>
      <c r="B494" s="204"/>
      <c r="C494" s="204"/>
      <c r="D494" s="204"/>
      <c r="E494" s="50">
        <v>105</v>
      </c>
      <c r="F494" s="58">
        <v>423</v>
      </c>
      <c r="G494" s="819" t="s">
        <v>201</v>
      </c>
      <c r="H494" s="485">
        <v>71000</v>
      </c>
      <c r="I494" s="485">
        <v>26040</v>
      </c>
      <c r="J494" s="876">
        <f t="shared" si="14"/>
        <v>36.67605633802817</v>
      </c>
      <c r="K494" s="982">
        <f t="shared" si="15"/>
        <v>44960</v>
      </c>
      <c r="L494" s="928"/>
      <c r="M494" s="928"/>
      <c r="N494" s="928"/>
      <c r="O494" s="928"/>
      <c r="P494" s="928"/>
      <c r="Q494" s="928"/>
      <c r="R494" s="928"/>
      <c r="S494" s="928"/>
      <c r="T494" s="928"/>
      <c r="V494" s="16">
        <v>481</v>
      </c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</row>
    <row r="495" spans="1:208" s="16" customFormat="1" ht="15.75">
      <c r="A495" s="204"/>
      <c r="B495" s="204"/>
      <c r="C495" s="204"/>
      <c r="D495" s="204"/>
      <c r="E495" s="6">
        <v>106</v>
      </c>
      <c r="F495" s="205">
        <v>512</v>
      </c>
      <c r="G495" s="404" t="s">
        <v>229</v>
      </c>
      <c r="H495" s="512">
        <v>130000</v>
      </c>
      <c r="I495" s="512">
        <v>129600</v>
      </c>
      <c r="J495" s="876">
        <f t="shared" si="14"/>
        <v>99.6923076923077</v>
      </c>
      <c r="K495" s="982">
        <f t="shared" si="15"/>
        <v>400</v>
      </c>
      <c r="L495" s="928"/>
      <c r="M495" s="928"/>
      <c r="N495" s="928"/>
      <c r="O495" s="928"/>
      <c r="P495" s="928"/>
      <c r="Q495" s="928"/>
      <c r="R495" s="928"/>
      <c r="S495" s="928"/>
      <c r="T495" s="928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</row>
    <row r="496" spans="1:208" s="16" customFormat="1" ht="15.75">
      <c r="A496" s="204"/>
      <c r="B496" s="204"/>
      <c r="C496" s="204"/>
      <c r="D496" s="204"/>
      <c r="E496" s="261">
        <v>107</v>
      </c>
      <c r="F496" s="205">
        <v>425</v>
      </c>
      <c r="G496" s="132" t="s">
        <v>697</v>
      </c>
      <c r="H496" s="512">
        <v>200000</v>
      </c>
      <c r="I496" s="512">
        <v>2952</v>
      </c>
      <c r="J496" s="876">
        <f t="shared" si="14"/>
        <v>1.476</v>
      </c>
      <c r="K496" s="982">
        <f t="shared" si="15"/>
        <v>197048</v>
      </c>
      <c r="L496" s="928"/>
      <c r="M496" s="928"/>
      <c r="N496" s="928"/>
      <c r="O496" s="928"/>
      <c r="P496" s="928"/>
      <c r="Q496" s="928"/>
      <c r="R496" s="928"/>
      <c r="S496" s="928"/>
      <c r="T496" s="928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</row>
    <row r="497" spans="1:208" s="16" customFormat="1" ht="16.5" thickBot="1">
      <c r="A497" s="406"/>
      <c r="B497" s="406"/>
      <c r="C497" s="406"/>
      <c r="D497" s="406"/>
      <c r="E497" s="261">
        <v>108</v>
      </c>
      <c r="F497" s="205">
        <v>426</v>
      </c>
      <c r="G497" s="132" t="s">
        <v>227</v>
      </c>
      <c r="H497" s="512">
        <v>15000</v>
      </c>
      <c r="I497" s="512">
        <v>0</v>
      </c>
      <c r="J497" s="872">
        <f t="shared" si="14"/>
        <v>0</v>
      </c>
      <c r="K497" s="983">
        <f t="shared" si="15"/>
        <v>15000</v>
      </c>
      <c r="L497" s="928"/>
      <c r="M497" s="928"/>
      <c r="N497" s="928"/>
      <c r="O497" s="928"/>
      <c r="P497" s="928"/>
      <c r="Q497" s="928"/>
      <c r="R497" s="928"/>
      <c r="S497" s="928"/>
      <c r="T497" s="928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</row>
    <row r="498" spans="1:208" s="16" customFormat="1" ht="16.5" thickTop="1">
      <c r="A498" s="338"/>
      <c r="B498" s="338"/>
      <c r="C498" s="338"/>
      <c r="D498" s="645"/>
      <c r="E498" s="722"/>
      <c r="F498" s="572"/>
      <c r="G498" s="577" t="s">
        <v>503</v>
      </c>
      <c r="H498" s="489"/>
      <c r="I498" s="489"/>
      <c r="J498" s="876"/>
      <c r="K498" s="982"/>
      <c r="L498" s="918"/>
      <c r="M498" s="918"/>
      <c r="N498" s="918"/>
      <c r="O498" s="918"/>
      <c r="P498" s="918"/>
      <c r="Q498" s="918"/>
      <c r="R498" s="918"/>
      <c r="S498" s="918"/>
      <c r="T498" s="918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</row>
    <row r="499" spans="1:208" s="16" customFormat="1" ht="15.75">
      <c r="A499" s="335"/>
      <c r="B499" s="335"/>
      <c r="C499" s="335"/>
      <c r="D499" s="629"/>
      <c r="E499" s="568"/>
      <c r="F499" s="602"/>
      <c r="G499" s="594" t="s">
        <v>63</v>
      </c>
      <c r="H499" s="491">
        <f>H490+H491+H492+H493+H494+H496+H497+H495</f>
        <v>1321000</v>
      </c>
      <c r="I499" s="491">
        <f>I490+I491+I492+I493+I494+I496+I497+I495</f>
        <v>243754.52000000002</v>
      </c>
      <c r="J499" s="876">
        <f t="shared" si="14"/>
        <v>18.452272520817566</v>
      </c>
      <c r="K499" s="982">
        <f t="shared" si="15"/>
        <v>1077245.48</v>
      </c>
      <c r="L499" s="918"/>
      <c r="M499" s="918"/>
      <c r="N499" s="918"/>
      <c r="O499" s="918"/>
      <c r="P499" s="918"/>
      <c r="Q499" s="918"/>
      <c r="R499" s="918"/>
      <c r="S499" s="918"/>
      <c r="T499" s="918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</row>
    <row r="500" spans="1:208" s="16" customFormat="1" ht="15.75">
      <c r="A500" s="335"/>
      <c r="B500" s="335"/>
      <c r="C500" s="335"/>
      <c r="D500" s="629"/>
      <c r="E500" s="568"/>
      <c r="F500" s="588"/>
      <c r="G500" s="591" t="s">
        <v>660</v>
      </c>
      <c r="H500" s="532"/>
      <c r="I500" s="532"/>
      <c r="J500" s="876"/>
      <c r="K500" s="982"/>
      <c r="L500" s="918"/>
      <c r="M500" s="918"/>
      <c r="N500" s="918"/>
      <c r="O500" s="918"/>
      <c r="P500" s="918"/>
      <c r="Q500" s="918"/>
      <c r="R500" s="918"/>
      <c r="S500" s="918"/>
      <c r="T500" s="918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</row>
    <row r="501" spans="1:208" s="16" customFormat="1" ht="15.75">
      <c r="A501" s="335"/>
      <c r="B501" s="335"/>
      <c r="C501" s="335"/>
      <c r="D501" s="629"/>
      <c r="E501" s="568"/>
      <c r="F501" s="588"/>
      <c r="G501" s="594" t="s">
        <v>65</v>
      </c>
      <c r="H501" s="979">
        <v>540000</v>
      </c>
      <c r="I501" s="980"/>
      <c r="J501" s="876">
        <f t="shared" si="14"/>
        <v>0</v>
      </c>
      <c r="K501" s="982">
        <f t="shared" si="15"/>
        <v>540000</v>
      </c>
      <c r="L501" s="919"/>
      <c r="M501" s="919"/>
      <c r="N501" s="919"/>
      <c r="O501" s="919"/>
      <c r="P501" s="919"/>
      <c r="Q501" s="919"/>
      <c r="R501" s="919"/>
      <c r="S501" s="919"/>
      <c r="T501" s="919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</row>
    <row r="502" spans="1:208" s="16" customFormat="1" ht="16.5" thickBot="1">
      <c r="A502" s="342"/>
      <c r="B502" s="342"/>
      <c r="C502" s="342"/>
      <c r="D502" s="646"/>
      <c r="E502" s="762"/>
      <c r="F502" s="595"/>
      <c r="G502" s="604" t="s">
        <v>504</v>
      </c>
      <c r="H502" s="490">
        <f>H499</f>
        <v>1321000</v>
      </c>
      <c r="I502" s="490">
        <f>I499</f>
        <v>243754.52000000002</v>
      </c>
      <c r="J502" s="872">
        <f t="shared" si="14"/>
        <v>18.452272520817566</v>
      </c>
      <c r="K502" s="983">
        <f t="shared" si="15"/>
        <v>1077245.48</v>
      </c>
      <c r="L502" s="918"/>
      <c r="M502" s="918"/>
      <c r="N502" s="918"/>
      <c r="O502" s="918"/>
      <c r="P502" s="918"/>
      <c r="Q502" s="918"/>
      <c r="R502" s="918"/>
      <c r="S502" s="918"/>
      <c r="T502" s="918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</row>
    <row r="503" spans="1:208" s="16" customFormat="1" ht="17.25" thickBot="1" thickTop="1">
      <c r="A503" s="91"/>
      <c r="B503" s="91">
        <v>3.4</v>
      </c>
      <c r="C503" s="91"/>
      <c r="D503" s="175"/>
      <c r="E503" s="844"/>
      <c r="F503" s="840"/>
      <c r="G503" s="154" t="s">
        <v>662</v>
      </c>
      <c r="H503" s="841"/>
      <c r="I503" s="841"/>
      <c r="J503" s="878"/>
      <c r="K503" s="956"/>
      <c r="L503" s="937"/>
      <c r="M503" s="937"/>
      <c r="N503" s="937"/>
      <c r="O503" s="937"/>
      <c r="P503" s="937"/>
      <c r="Q503" s="937"/>
      <c r="R503" s="937"/>
      <c r="S503" s="937"/>
      <c r="T503" s="937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</row>
    <row r="504" spans="1:208" s="16" customFormat="1" ht="16.5" thickTop="1">
      <c r="A504" s="204"/>
      <c r="B504" s="204"/>
      <c r="C504" s="204"/>
      <c r="D504" s="204"/>
      <c r="E504" s="6">
        <v>109</v>
      </c>
      <c r="F504" s="205">
        <v>421</v>
      </c>
      <c r="G504" s="817" t="s">
        <v>198</v>
      </c>
      <c r="H504" s="492">
        <v>160000</v>
      </c>
      <c r="I504" s="492">
        <v>82649.9</v>
      </c>
      <c r="J504" s="878">
        <f t="shared" si="14"/>
        <v>51.656187499999994</v>
      </c>
      <c r="K504" s="826">
        <f t="shared" si="15"/>
        <v>77350.1</v>
      </c>
      <c r="L504" s="921"/>
      <c r="M504" s="921"/>
      <c r="N504" s="921"/>
      <c r="O504" s="921"/>
      <c r="P504" s="921"/>
      <c r="Q504" s="921"/>
      <c r="R504" s="921"/>
      <c r="S504" s="921"/>
      <c r="T504" s="921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</row>
    <row r="505" spans="1:208" s="16" customFormat="1" ht="47.25">
      <c r="A505" s="204"/>
      <c r="B505" s="204"/>
      <c r="C505" s="204"/>
      <c r="D505" s="204"/>
      <c r="E505" s="50">
        <v>110</v>
      </c>
      <c r="F505" s="58">
        <v>423</v>
      </c>
      <c r="G505" s="819" t="s">
        <v>663</v>
      </c>
      <c r="H505" s="485">
        <v>240000</v>
      </c>
      <c r="I505" s="485">
        <v>49126.62</v>
      </c>
      <c r="J505" s="876">
        <f t="shared" si="14"/>
        <v>20.469425</v>
      </c>
      <c r="K505" s="833">
        <f t="shared" si="15"/>
        <v>190873.38</v>
      </c>
      <c r="L505" s="928"/>
      <c r="M505" s="928"/>
      <c r="N505" s="928"/>
      <c r="O505" s="928"/>
      <c r="P505" s="928"/>
      <c r="Q505" s="928"/>
      <c r="R505" s="928"/>
      <c r="S505" s="928"/>
      <c r="T505" s="928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</row>
    <row r="506" spans="1:208" s="16" customFormat="1" ht="15.75">
      <c r="A506" s="204"/>
      <c r="B506" s="204"/>
      <c r="C506" s="204"/>
      <c r="D506" s="204"/>
      <c r="E506" s="6">
        <v>111</v>
      </c>
      <c r="F506" s="205">
        <v>512</v>
      </c>
      <c r="G506" s="404" t="s">
        <v>229</v>
      </c>
      <c r="H506" s="512">
        <v>130000</v>
      </c>
      <c r="I506" s="512">
        <v>129600</v>
      </c>
      <c r="J506" s="876">
        <f t="shared" si="14"/>
        <v>99.6923076923077</v>
      </c>
      <c r="K506" s="833">
        <f t="shared" si="15"/>
        <v>400</v>
      </c>
      <c r="L506" s="928"/>
      <c r="M506" s="928"/>
      <c r="N506" s="928"/>
      <c r="O506" s="928"/>
      <c r="P506" s="928"/>
      <c r="Q506" s="928"/>
      <c r="R506" s="928"/>
      <c r="S506" s="928"/>
      <c r="T506" s="928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</row>
    <row r="507" spans="1:208" s="16" customFormat="1" ht="15.75">
      <c r="A507" s="204"/>
      <c r="B507" s="204"/>
      <c r="C507" s="204"/>
      <c r="D507" s="204"/>
      <c r="E507" s="102">
        <v>112</v>
      </c>
      <c r="F507" s="403">
        <v>425</v>
      </c>
      <c r="G507" s="131" t="s">
        <v>697</v>
      </c>
      <c r="H507" s="818">
        <v>100000</v>
      </c>
      <c r="I507" s="818">
        <v>69091.2</v>
      </c>
      <c r="J507" s="876">
        <f t="shared" si="14"/>
        <v>69.0912</v>
      </c>
      <c r="K507" s="833">
        <f t="shared" si="15"/>
        <v>30908.800000000003</v>
      </c>
      <c r="L507" s="928"/>
      <c r="M507" s="928"/>
      <c r="N507" s="928"/>
      <c r="O507" s="928"/>
      <c r="P507" s="928"/>
      <c r="Q507" s="928"/>
      <c r="R507" s="928"/>
      <c r="S507" s="928"/>
      <c r="T507" s="928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</row>
    <row r="508" spans="1:208" s="16" customFormat="1" ht="16.5" thickBot="1">
      <c r="A508" s="406"/>
      <c r="B508" s="406"/>
      <c r="C508" s="406"/>
      <c r="D508" s="406"/>
      <c r="E508" s="261">
        <v>113</v>
      </c>
      <c r="F508" s="205">
        <v>426</v>
      </c>
      <c r="G508" s="132" t="s">
        <v>227</v>
      </c>
      <c r="H508" s="512">
        <v>15000</v>
      </c>
      <c r="I508" s="512">
        <v>0</v>
      </c>
      <c r="J508" s="872">
        <f t="shared" si="14"/>
        <v>0</v>
      </c>
      <c r="K508" s="832">
        <f t="shared" si="15"/>
        <v>15000</v>
      </c>
      <c r="L508" s="928"/>
      <c r="M508" s="928"/>
      <c r="N508" s="928"/>
      <c r="O508" s="928"/>
      <c r="P508" s="928"/>
      <c r="Q508" s="928"/>
      <c r="R508" s="928"/>
      <c r="S508" s="928"/>
      <c r="T508" s="928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</row>
    <row r="509" spans="1:208" s="16" customFormat="1" ht="17.25" thickBot="1" thickTop="1">
      <c r="A509" s="338"/>
      <c r="B509" s="338"/>
      <c r="C509" s="338"/>
      <c r="D509" s="645"/>
      <c r="E509" s="722"/>
      <c r="F509" s="572"/>
      <c r="G509" s="577" t="s">
        <v>665</v>
      </c>
      <c r="H509" s="489"/>
      <c r="I509" s="489"/>
      <c r="J509" s="878"/>
      <c r="K509" s="826"/>
      <c r="L509" s="918"/>
      <c r="M509" s="918"/>
      <c r="N509" s="918"/>
      <c r="O509" s="918"/>
      <c r="P509" s="918"/>
      <c r="Q509" s="918"/>
      <c r="R509" s="918"/>
      <c r="S509" s="918"/>
      <c r="T509" s="918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</row>
    <row r="510" spans="1:208" s="16" customFormat="1" ht="16.5" thickTop="1">
      <c r="A510" s="335"/>
      <c r="B510" s="335"/>
      <c r="C510" s="335"/>
      <c r="D510" s="629"/>
      <c r="E510" s="568"/>
      <c r="F510" s="602"/>
      <c r="G510" s="591" t="s">
        <v>63</v>
      </c>
      <c r="H510" s="514">
        <f>H504+H505+H507+H508+H506</f>
        <v>645000</v>
      </c>
      <c r="I510" s="514">
        <f>I504+I505+I507+I508+I506</f>
        <v>330467.72</v>
      </c>
      <c r="J510" s="878">
        <f t="shared" si="14"/>
        <v>51.23530542635658</v>
      </c>
      <c r="K510" s="826">
        <f t="shared" si="15"/>
        <v>314532.28</v>
      </c>
      <c r="L510" s="918"/>
      <c r="M510" s="918"/>
      <c r="N510" s="918"/>
      <c r="O510" s="918"/>
      <c r="P510" s="918"/>
      <c r="Q510" s="918"/>
      <c r="R510" s="918"/>
      <c r="S510" s="918"/>
      <c r="T510" s="918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</row>
    <row r="511" spans="1:208" s="16" customFormat="1" ht="15.75">
      <c r="A511" s="335"/>
      <c r="B511" s="335"/>
      <c r="C511" s="335"/>
      <c r="D511" s="629"/>
      <c r="E511" s="568"/>
      <c r="F511" s="588"/>
      <c r="G511" s="594" t="s">
        <v>660</v>
      </c>
      <c r="H511" s="506"/>
      <c r="I511" s="506"/>
      <c r="J511" s="876"/>
      <c r="K511" s="833"/>
      <c r="L511" s="918"/>
      <c r="M511" s="918"/>
      <c r="N511" s="918"/>
      <c r="O511" s="918"/>
      <c r="P511" s="918"/>
      <c r="Q511" s="918"/>
      <c r="R511" s="918"/>
      <c r="S511" s="918"/>
      <c r="T511" s="918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</row>
    <row r="512" spans="1:208" s="16" customFormat="1" ht="15.75">
      <c r="A512" s="335"/>
      <c r="B512" s="335"/>
      <c r="C512" s="335"/>
      <c r="D512" s="629"/>
      <c r="E512" s="568"/>
      <c r="F512" s="588"/>
      <c r="G512" s="700" t="s">
        <v>65</v>
      </c>
      <c r="H512" s="842">
        <v>205000</v>
      </c>
      <c r="I512" s="984">
        <v>205000</v>
      </c>
      <c r="J512" s="872">
        <f t="shared" si="14"/>
        <v>100</v>
      </c>
      <c r="K512" s="832">
        <f t="shared" si="15"/>
        <v>0</v>
      </c>
      <c r="L512" s="919"/>
      <c r="M512" s="919"/>
      <c r="N512" s="919"/>
      <c r="O512" s="919"/>
      <c r="P512" s="919"/>
      <c r="Q512" s="919"/>
      <c r="R512" s="919"/>
      <c r="S512" s="919"/>
      <c r="T512" s="919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</row>
    <row r="513" spans="1:208" s="16" customFormat="1" ht="16.5" thickBot="1">
      <c r="A513" s="342"/>
      <c r="B513" s="342"/>
      <c r="C513" s="342"/>
      <c r="D513" s="646"/>
      <c r="E513" s="762"/>
      <c r="F513" s="595"/>
      <c r="G513" s="604" t="s">
        <v>502</v>
      </c>
      <c r="H513" s="490">
        <f>H510</f>
        <v>645000</v>
      </c>
      <c r="I513" s="490">
        <f>I510</f>
        <v>330467.72</v>
      </c>
      <c r="J513" s="875">
        <f t="shared" si="14"/>
        <v>51.23530542635658</v>
      </c>
      <c r="K513" s="828">
        <f t="shared" si="15"/>
        <v>314532.28</v>
      </c>
      <c r="L513" s="918"/>
      <c r="M513" s="918"/>
      <c r="N513" s="918"/>
      <c r="O513" s="918"/>
      <c r="P513" s="918"/>
      <c r="Q513" s="918"/>
      <c r="R513" s="918"/>
      <c r="S513" s="918"/>
      <c r="T513" s="918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</row>
    <row r="514" spans="1:208" s="16" customFormat="1" ht="17.25" thickBot="1" thickTop="1">
      <c r="A514" s="843"/>
      <c r="B514" s="91">
        <v>3.5</v>
      </c>
      <c r="C514" s="91"/>
      <c r="D514" s="91"/>
      <c r="E514" s="175"/>
      <c r="F514" s="844"/>
      <c r="G514" s="154" t="s">
        <v>664</v>
      </c>
      <c r="H514" s="154"/>
      <c r="I514" s="154"/>
      <c r="J514" s="878"/>
      <c r="K514" s="956"/>
      <c r="L514" s="938"/>
      <c r="M514" s="938"/>
      <c r="N514" s="938"/>
      <c r="O514" s="938"/>
      <c r="P514" s="938"/>
      <c r="Q514" s="938"/>
      <c r="R514" s="938"/>
      <c r="S514" s="938"/>
      <c r="T514" s="938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</row>
    <row r="515" spans="1:208" s="16" customFormat="1" ht="16.5" thickTop="1">
      <c r="A515" s="204"/>
      <c r="B515" s="204"/>
      <c r="C515" s="204"/>
      <c r="D515" s="204"/>
      <c r="E515" s="6">
        <v>114</v>
      </c>
      <c r="F515" s="205">
        <v>421</v>
      </c>
      <c r="G515" s="817" t="s">
        <v>198</v>
      </c>
      <c r="H515" s="492">
        <v>60000</v>
      </c>
      <c r="I515" s="492">
        <v>2064</v>
      </c>
      <c r="J515" s="878">
        <f t="shared" si="14"/>
        <v>3.44</v>
      </c>
      <c r="K515" s="826">
        <f t="shared" si="15"/>
        <v>57936</v>
      </c>
      <c r="L515" s="921"/>
      <c r="M515" s="921"/>
      <c r="N515" s="921"/>
      <c r="O515" s="921"/>
      <c r="P515" s="921"/>
      <c r="Q515" s="921"/>
      <c r="R515" s="921"/>
      <c r="S515" s="921"/>
      <c r="T515" s="921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</row>
    <row r="516" spans="1:208" s="16" customFormat="1" ht="15.75">
      <c r="A516" s="204"/>
      <c r="B516" s="204"/>
      <c r="C516" s="204"/>
      <c r="D516" s="204"/>
      <c r="E516" s="50">
        <v>115</v>
      </c>
      <c r="F516" s="58">
        <v>423</v>
      </c>
      <c r="G516" s="819" t="s">
        <v>201</v>
      </c>
      <c r="H516" s="485">
        <v>35000</v>
      </c>
      <c r="I516" s="485">
        <v>0</v>
      </c>
      <c r="J516" s="876">
        <f t="shared" si="14"/>
        <v>0</v>
      </c>
      <c r="K516" s="833">
        <f t="shared" si="15"/>
        <v>35000</v>
      </c>
      <c r="L516" s="928"/>
      <c r="M516" s="928"/>
      <c r="N516" s="928"/>
      <c r="O516" s="928"/>
      <c r="P516" s="928"/>
      <c r="Q516" s="928"/>
      <c r="R516" s="928"/>
      <c r="S516" s="928"/>
      <c r="T516" s="928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</row>
    <row r="517" spans="1:208" s="16" customFormat="1" ht="31.5">
      <c r="A517" s="204"/>
      <c r="B517" s="204"/>
      <c r="C517" s="204"/>
      <c r="D517" s="204"/>
      <c r="E517" s="102">
        <v>117</v>
      </c>
      <c r="F517" s="403">
        <v>425</v>
      </c>
      <c r="G517" s="131" t="s">
        <v>697</v>
      </c>
      <c r="H517" s="818">
        <v>200000</v>
      </c>
      <c r="I517" s="818">
        <v>0</v>
      </c>
      <c r="J517" s="876">
        <f t="shared" si="14"/>
        <v>0</v>
      </c>
      <c r="K517" s="833">
        <f t="shared" si="15"/>
        <v>200000</v>
      </c>
      <c r="L517" s="928"/>
      <c r="M517" s="928"/>
      <c r="N517" s="928"/>
      <c r="O517" s="928"/>
      <c r="P517" s="928"/>
      <c r="Q517" s="928"/>
      <c r="R517" s="928"/>
      <c r="S517" s="928"/>
      <c r="T517" s="928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</row>
    <row r="518" spans="1:208" s="16" customFormat="1" ht="16.5" thickBot="1">
      <c r="A518" s="406"/>
      <c r="B518" s="406"/>
      <c r="C518" s="406"/>
      <c r="D518" s="406"/>
      <c r="E518" s="261">
        <v>118</v>
      </c>
      <c r="F518" s="205">
        <v>426</v>
      </c>
      <c r="G518" s="132" t="s">
        <v>227</v>
      </c>
      <c r="H518" s="512">
        <v>15000</v>
      </c>
      <c r="I518" s="512">
        <v>1150</v>
      </c>
      <c r="J518" s="872">
        <f t="shared" si="14"/>
        <v>7.666666666666666</v>
      </c>
      <c r="K518" s="832">
        <f t="shared" si="15"/>
        <v>13850</v>
      </c>
      <c r="L518" s="928"/>
      <c r="M518" s="928"/>
      <c r="N518" s="928"/>
      <c r="O518" s="928"/>
      <c r="P518" s="928"/>
      <c r="Q518" s="928"/>
      <c r="R518" s="928"/>
      <c r="S518" s="928"/>
      <c r="T518" s="928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</row>
    <row r="519" spans="1:208" s="16" customFormat="1" ht="16.5" thickTop="1">
      <c r="A519" s="338"/>
      <c r="B519" s="338"/>
      <c r="C519" s="338"/>
      <c r="D519" s="645"/>
      <c r="E519" s="722"/>
      <c r="F519" s="572"/>
      <c r="G519" s="577" t="s">
        <v>666</v>
      </c>
      <c r="H519" s="489"/>
      <c r="I519" s="489"/>
      <c r="J519" s="878"/>
      <c r="K519" s="826"/>
      <c r="L519" s="918"/>
      <c r="M519" s="918"/>
      <c r="N519" s="918"/>
      <c r="O519" s="918"/>
      <c r="P519" s="918"/>
      <c r="Q519" s="918"/>
      <c r="R519" s="918"/>
      <c r="S519" s="918"/>
      <c r="T519" s="918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</row>
    <row r="520" spans="1:208" s="16" customFormat="1" ht="15.75">
      <c r="A520" s="335"/>
      <c r="B520" s="335"/>
      <c r="C520" s="335"/>
      <c r="D520" s="629"/>
      <c r="E520" s="568"/>
      <c r="F520" s="602"/>
      <c r="G520" s="594" t="s">
        <v>63</v>
      </c>
      <c r="H520" s="491">
        <f>H515+H516+H517+H518</f>
        <v>310000</v>
      </c>
      <c r="I520" s="491">
        <f>I515+I516+I517+I518</f>
        <v>3214</v>
      </c>
      <c r="J520" s="876">
        <f t="shared" si="14"/>
        <v>1.036774193548387</v>
      </c>
      <c r="K520" s="833">
        <f t="shared" si="15"/>
        <v>306786</v>
      </c>
      <c r="L520" s="918"/>
      <c r="M520" s="918"/>
      <c r="N520" s="918"/>
      <c r="O520" s="918"/>
      <c r="P520" s="918"/>
      <c r="Q520" s="918"/>
      <c r="R520" s="918"/>
      <c r="S520" s="918"/>
      <c r="T520" s="918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</row>
    <row r="521" spans="1:208" s="16" customFormat="1" ht="16.5" thickBot="1">
      <c r="A521" s="342"/>
      <c r="B521" s="342"/>
      <c r="C521" s="342"/>
      <c r="D521" s="646"/>
      <c r="E521" s="762"/>
      <c r="F521" s="595"/>
      <c r="G521" s="604" t="s">
        <v>501</v>
      </c>
      <c r="H521" s="490">
        <f>H520</f>
        <v>310000</v>
      </c>
      <c r="I521" s="490">
        <f>I520</f>
        <v>3214</v>
      </c>
      <c r="J521" s="872">
        <f t="shared" si="14"/>
        <v>1.036774193548387</v>
      </c>
      <c r="K521" s="832">
        <f t="shared" si="15"/>
        <v>306786</v>
      </c>
      <c r="L521" s="918"/>
      <c r="M521" s="918"/>
      <c r="N521" s="918"/>
      <c r="O521" s="918"/>
      <c r="P521" s="918"/>
      <c r="Q521" s="918"/>
      <c r="R521" s="918"/>
      <c r="S521" s="918"/>
      <c r="T521" s="918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</row>
    <row r="522" spans="1:208" s="16" customFormat="1" ht="17.25" thickBot="1" thickTop="1">
      <c r="A522" s="91"/>
      <c r="B522" s="91">
        <v>3.6</v>
      </c>
      <c r="C522" s="91"/>
      <c r="D522" s="91"/>
      <c r="E522" s="175"/>
      <c r="F522" s="844"/>
      <c r="G522" s="154" t="s">
        <v>667</v>
      </c>
      <c r="H522" s="154" t="s">
        <v>585</v>
      </c>
      <c r="I522" s="154" t="s">
        <v>585</v>
      </c>
      <c r="J522" s="878"/>
      <c r="K522" s="956"/>
      <c r="L522" s="938"/>
      <c r="M522" s="938"/>
      <c r="N522" s="938"/>
      <c r="O522" s="938"/>
      <c r="P522" s="938"/>
      <c r="Q522" s="938"/>
      <c r="R522" s="938"/>
      <c r="S522" s="938"/>
      <c r="T522" s="938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</row>
    <row r="523" spans="1:208" s="16" customFormat="1" ht="16.5" thickTop="1">
      <c r="A523" s="204"/>
      <c r="B523" s="204"/>
      <c r="C523" s="204"/>
      <c r="D523" s="204"/>
      <c r="E523" s="6">
        <v>119</v>
      </c>
      <c r="F523" s="205">
        <v>421</v>
      </c>
      <c r="G523" s="817" t="s">
        <v>198</v>
      </c>
      <c r="H523" s="492">
        <v>145000</v>
      </c>
      <c r="I523" s="492">
        <v>47313.86</v>
      </c>
      <c r="J523" s="878">
        <f t="shared" si="14"/>
        <v>32.630248275862066</v>
      </c>
      <c r="K523" s="826">
        <f t="shared" si="15"/>
        <v>97686.14</v>
      </c>
      <c r="L523" s="921"/>
      <c r="M523" s="921"/>
      <c r="N523" s="921"/>
      <c r="O523" s="921"/>
      <c r="P523" s="921"/>
      <c r="Q523" s="921"/>
      <c r="R523" s="921"/>
      <c r="S523" s="921"/>
      <c r="T523" s="921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</row>
    <row r="524" spans="1:208" s="16" customFormat="1" ht="15.75">
      <c r="A524" s="204"/>
      <c r="B524" s="204"/>
      <c r="C524" s="204"/>
      <c r="D524" s="204"/>
      <c r="E524" s="50">
        <v>120</v>
      </c>
      <c r="F524" s="58">
        <v>423</v>
      </c>
      <c r="G524" s="819" t="s">
        <v>201</v>
      </c>
      <c r="H524" s="485">
        <v>35000</v>
      </c>
      <c r="I524" s="485">
        <v>17996</v>
      </c>
      <c r="J524" s="876">
        <f t="shared" si="14"/>
        <v>51.41714285714286</v>
      </c>
      <c r="K524" s="833">
        <f t="shared" si="15"/>
        <v>17004</v>
      </c>
      <c r="L524" s="928"/>
      <c r="M524" s="928"/>
      <c r="N524" s="928"/>
      <c r="O524" s="928"/>
      <c r="P524" s="928"/>
      <c r="Q524" s="928"/>
      <c r="R524" s="928"/>
      <c r="S524" s="928"/>
      <c r="T524" s="928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</row>
    <row r="525" spans="1:208" s="16" customFormat="1" ht="15.75">
      <c r="A525" s="204"/>
      <c r="B525" s="204"/>
      <c r="C525" s="204"/>
      <c r="D525" s="204"/>
      <c r="E525" s="6">
        <v>121</v>
      </c>
      <c r="F525" s="205">
        <v>512</v>
      </c>
      <c r="G525" s="404" t="s">
        <v>229</v>
      </c>
      <c r="H525" s="512">
        <v>130000</v>
      </c>
      <c r="I525" s="512">
        <v>129600</v>
      </c>
      <c r="J525" s="876">
        <f t="shared" si="14"/>
        <v>99.6923076923077</v>
      </c>
      <c r="K525" s="833">
        <f t="shared" si="15"/>
        <v>400</v>
      </c>
      <c r="L525" s="928"/>
      <c r="M525" s="928"/>
      <c r="N525" s="928"/>
      <c r="O525" s="928"/>
      <c r="P525" s="928"/>
      <c r="Q525" s="928"/>
      <c r="R525" s="928"/>
      <c r="S525" s="928"/>
      <c r="T525" s="928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</row>
    <row r="526" spans="1:208" s="16" customFormat="1" ht="15.75">
      <c r="A526" s="204"/>
      <c r="B526" s="204"/>
      <c r="C526" s="204"/>
      <c r="D526" s="204"/>
      <c r="E526" s="102">
        <v>122</v>
      </c>
      <c r="F526" s="403">
        <v>425</v>
      </c>
      <c r="G526" s="131" t="s">
        <v>697</v>
      </c>
      <c r="H526" s="818">
        <v>100000</v>
      </c>
      <c r="I526" s="818">
        <v>46022.5</v>
      </c>
      <c r="J526" s="876">
        <f t="shared" si="14"/>
        <v>46.0225</v>
      </c>
      <c r="K526" s="833">
        <f t="shared" si="15"/>
        <v>53977.5</v>
      </c>
      <c r="L526" s="928"/>
      <c r="M526" s="928"/>
      <c r="N526" s="928"/>
      <c r="O526" s="928"/>
      <c r="P526" s="928"/>
      <c r="Q526" s="928"/>
      <c r="R526" s="928"/>
      <c r="S526" s="928"/>
      <c r="T526" s="928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</row>
    <row r="527" spans="1:208" s="16" customFormat="1" ht="16.5" thickBot="1">
      <c r="A527" s="406"/>
      <c r="B527" s="406"/>
      <c r="C527" s="406"/>
      <c r="D527" s="406"/>
      <c r="E527" s="261">
        <v>123</v>
      </c>
      <c r="F527" s="205">
        <v>426</v>
      </c>
      <c r="G527" s="132" t="s">
        <v>227</v>
      </c>
      <c r="H527" s="512">
        <v>15000</v>
      </c>
      <c r="I527" s="512">
        <v>0</v>
      </c>
      <c r="J527" s="872">
        <f t="shared" si="14"/>
        <v>0</v>
      </c>
      <c r="K527" s="832">
        <f t="shared" si="15"/>
        <v>15000</v>
      </c>
      <c r="L527" s="928"/>
      <c r="M527" s="928"/>
      <c r="N527" s="928"/>
      <c r="O527" s="928"/>
      <c r="P527" s="928"/>
      <c r="Q527" s="928"/>
      <c r="R527" s="928"/>
      <c r="S527" s="928"/>
      <c r="T527" s="928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</row>
    <row r="528" spans="1:208" s="16" customFormat="1" ht="16.5" thickTop="1">
      <c r="A528" s="338"/>
      <c r="B528" s="338"/>
      <c r="C528" s="338"/>
      <c r="D528" s="645"/>
      <c r="E528" s="722"/>
      <c r="F528" s="572"/>
      <c r="G528" s="577" t="s">
        <v>499</v>
      </c>
      <c r="H528" s="489"/>
      <c r="I528" s="489"/>
      <c r="J528" s="878"/>
      <c r="K528" s="826"/>
      <c r="L528" s="918"/>
      <c r="M528" s="918"/>
      <c r="N528" s="918"/>
      <c r="O528" s="918"/>
      <c r="P528" s="918"/>
      <c r="Q528" s="918"/>
      <c r="R528" s="918"/>
      <c r="S528" s="918"/>
      <c r="T528" s="918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</row>
    <row r="529" spans="1:208" s="16" customFormat="1" ht="15.75">
      <c r="A529" s="335"/>
      <c r="B529" s="335"/>
      <c r="C529" s="335"/>
      <c r="D529" s="629"/>
      <c r="E529" s="568"/>
      <c r="F529" s="602"/>
      <c r="G529" s="594" t="s">
        <v>63</v>
      </c>
      <c r="H529" s="491">
        <f>H523+H524+H526+H527+H525</f>
        <v>425000</v>
      </c>
      <c r="I529" s="491">
        <f>I523+I524+I526+I527+I525</f>
        <v>240932.36</v>
      </c>
      <c r="J529" s="876">
        <f t="shared" si="14"/>
        <v>56.689967058823534</v>
      </c>
      <c r="K529" s="833">
        <f t="shared" si="15"/>
        <v>184067.64</v>
      </c>
      <c r="L529" s="918"/>
      <c r="M529" s="918"/>
      <c r="N529" s="918"/>
      <c r="O529" s="918"/>
      <c r="P529" s="918"/>
      <c r="Q529" s="918"/>
      <c r="R529" s="918"/>
      <c r="S529" s="918"/>
      <c r="T529" s="918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</row>
    <row r="530" spans="1:208" s="16" customFormat="1" ht="16.5" thickBot="1">
      <c r="A530" s="342"/>
      <c r="B530" s="342"/>
      <c r="C530" s="342"/>
      <c r="D530" s="646"/>
      <c r="E530" s="762"/>
      <c r="F530" s="595"/>
      <c r="G530" s="604" t="s">
        <v>498</v>
      </c>
      <c r="H530" s="490">
        <f>H529</f>
        <v>425000</v>
      </c>
      <c r="I530" s="490">
        <f>I529</f>
        <v>240932.36</v>
      </c>
      <c r="J530" s="872">
        <f t="shared" si="14"/>
        <v>56.689967058823534</v>
      </c>
      <c r="K530" s="832">
        <f t="shared" si="15"/>
        <v>184067.64</v>
      </c>
      <c r="L530" s="918"/>
      <c r="M530" s="918"/>
      <c r="N530" s="918"/>
      <c r="O530" s="918"/>
      <c r="P530" s="918"/>
      <c r="Q530" s="918"/>
      <c r="R530" s="918"/>
      <c r="S530" s="918"/>
      <c r="T530" s="918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</row>
    <row r="531" spans="1:208" s="16" customFormat="1" ht="17.25" thickBot="1" thickTop="1">
      <c r="A531" s="91"/>
      <c r="B531" s="91">
        <v>3.7</v>
      </c>
      <c r="C531" s="91"/>
      <c r="D531" s="91"/>
      <c r="E531" s="175"/>
      <c r="F531" s="844"/>
      <c r="G531" s="154" t="s">
        <v>668</v>
      </c>
      <c r="H531" s="154" t="s">
        <v>585</v>
      </c>
      <c r="I531" s="154" t="s">
        <v>585</v>
      </c>
      <c r="J531" s="878"/>
      <c r="K531" s="956"/>
      <c r="L531" s="938"/>
      <c r="M531" s="938"/>
      <c r="N531" s="938"/>
      <c r="O531" s="938"/>
      <c r="P531" s="938"/>
      <c r="Q531" s="938"/>
      <c r="R531" s="938"/>
      <c r="S531" s="938"/>
      <c r="T531" s="938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</row>
    <row r="532" spans="1:208" s="16" customFormat="1" ht="16.5" thickTop="1">
      <c r="A532" s="204"/>
      <c r="B532" s="204"/>
      <c r="C532" s="204"/>
      <c r="D532" s="204"/>
      <c r="E532" s="6">
        <v>124</v>
      </c>
      <c r="F532" s="205">
        <v>421</v>
      </c>
      <c r="G532" s="817" t="s">
        <v>198</v>
      </c>
      <c r="H532" s="492">
        <v>20000</v>
      </c>
      <c r="I532" s="492">
        <v>2000</v>
      </c>
      <c r="J532" s="878">
        <f aca="true" t="shared" si="16" ref="J532:J594">I532/H532*100</f>
        <v>10</v>
      </c>
      <c r="K532" s="826">
        <f aca="true" t="shared" si="17" ref="K532:K594">H532-I532</f>
        <v>18000</v>
      </c>
      <c r="L532" s="921"/>
      <c r="M532" s="921"/>
      <c r="N532" s="921"/>
      <c r="O532" s="921"/>
      <c r="P532" s="921"/>
      <c r="Q532" s="921"/>
      <c r="R532" s="921"/>
      <c r="S532" s="921"/>
      <c r="T532" s="921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</row>
    <row r="533" spans="1:208" s="16" customFormat="1" ht="15.75">
      <c r="A533" s="204"/>
      <c r="B533" s="204"/>
      <c r="C533" s="204"/>
      <c r="D533" s="204"/>
      <c r="E533" s="50">
        <v>125</v>
      </c>
      <c r="F533" s="58">
        <v>423</v>
      </c>
      <c r="G533" s="819" t="s">
        <v>201</v>
      </c>
      <c r="H533" s="485">
        <v>35000</v>
      </c>
      <c r="I533" s="485">
        <v>6400</v>
      </c>
      <c r="J533" s="876">
        <f t="shared" si="16"/>
        <v>18.285714285714285</v>
      </c>
      <c r="K533" s="833">
        <f t="shared" si="17"/>
        <v>28600</v>
      </c>
      <c r="L533" s="928"/>
      <c r="M533" s="928"/>
      <c r="N533" s="928"/>
      <c r="O533" s="928"/>
      <c r="P533" s="928"/>
      <c r="Q533" s="928"/>
      <c r="R533" s="928"/>
      <c r="S533" s="928"/>
      <c r="T533" s="928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</row>
    <row r="534" spans="1:209" s="16" customFormat="1" ht="31.5">
      <c r="A534" s="204"/>
      <c r="B534" s="204"/>
      <c r="C534" s="204"/>
      <c r="D534" s="204"/>
      <c r="E534" s="102">
        <v>127</v>
      </c>
      <c r="F534" s="403">
        <v>425</v>
      </c>
      <c r="G534" s="131" t="s">
        <v>697</v>
      </c>
      <c r="H534" s="818">
        <v>100000</v>
      </c>
      <c r="I534" s="818">
        <v>75494</v>
      </c>
      <c r="J534" s="876">
        <f t="shared" si="16"/>
        <v>75.494</v>
      </c>
      <c r="K534" s="833">
        <f t="shared" si="17"/>
        <v>24506</v>
      </c>
      <c r="L534" s="928"/>
      <c r="M534" s="928"/>
      <c r="N534" s="928"/>
      <c r="O534" s="928"/>
      <c r="P534" s="928"/>
      <c r="Q534" s="928"/>
      <c r="R534" s="928"/>
      <c r="S534" s="928"/>
      <c r="T534" s="928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</row>
    <row r="535" spans="1:209" s="16" customFormat="1" ht="16.5" thickBot="1">
      <c r="A535" s="406"/>
      <c r="B535" s="406"/>
      <c r="C535" s="406"/>
      <c r="D535" s="406"/>
      <c r="E535" s="261">
        <v>128</v>
      </c>
      <c r="F535" s="205">
        <v>426</v>
      </c>
      <c r="G535" s="132" t="s">
        <v>227</v>
      </c>
      <c r="H535" s="512">
        <v>15000</v>
      </c>
      <c r="I535" s="512">
        <v>0</v>
      </c>
      <c r="J535" s="872">
        <f t="shared" si="16"/>
        <v>0</v>
      </c>
      <c r="K535" s="832">
        <f t="shared" si="17"/>
        <v>15000</v>
      </c>
      <c r="L535" s="928"/>
      <c r="M535" s="928"/>
      <c r="N535" s="928"/>
      <c r="O535" s="928"/>
      <c r="P535" s="928"/>
      <c r="Q535" s="928"/>
      <c r="R535" s="928"/>
      <c r="S535" s="928"/>
      <c r="T535" s="928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</row>
    <row r="536" spans="1:209" s="16" customFormat="1" ht="16.5" thickTop="1">
      <c r="A536" s="338"/>
      <c r="B536" s="338"/>
      <c r="C536" s="338"/>
      <c r="D536" s="645"/>
      <c r="E536" s="722"/>
      <c r="F536" s="572"/>
      <c r="G536" s="577" t="s">
        <v>688</v>
      </c>
      <c r="H536" s="489"/>
      <c r="I536" s="489"/>
      <c r="J536" s="878"/>
      <c r="K536" s="826"/>
      <c r="L536" s="918"/>
      <c r="M536" s="918"/>
      <c r="N536" s="918"/>
      <c r="O536" s="918"/>
      <c r="P536" s="918"/>
      <c r="Q536" s="918"/>
      <c r="R536" s="918"/>
      <c r="S536" s="918"/>
      <c r="T536" s="918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</row>
    <row r="537" spans="1:209" s="16" customFormat="1" ht="15.75">
      <c r="A537" s="335"/>
      <c r="B537" s="335"/>
      <c r="C537" s="335"/>
      <c r="D537" s="629"/>
      <c r="E537" s="568"/>
      <c r="F537" s="602"/>
      <c r="G537" s="594" t="s">
        <v>63</v>
      </c>
      <c r="H537" s="491">
        <f>H532+H533+H534+H535</f>
        <v>170000</v>
      </c>
      <c r="I537" s="491">
        <f>I532+I533+I534+I535</f>
        <v>83894</v>
      </c>
      <c r="J537" s="876">
        <f t="shared" si="16"/>
        <v>49.34941176470588</v>
      </c>
      <c r="K537" s="833">
        <f t="shared" si="17"/>
        <v>86106</v>
      </c>
      <c r="L537" s="918"/>
      <c r="M537" s="918"/>
      <c r="N537" s="918"/>
      <c r="O537" s="918"/>
      <c r="P537" s="918"/>
      <c r="Q537" s="918"/>
      <c r="R537" s="918"/>
      <c r="S537" s="918"/>
      <c r="T537" s="918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</row>
    <row r="538" spans="1:209" s="16" customFormat="1" ht="16.5" thickBot="1">
      <c r="A538" s="342"/>
      <c r="B538" s="342"/>
      <c r="C538" s="342"/>
      <c r="D538" s="646"/>
      <c r="E538" s="762"/>
      <c r="F538" s="595"/>
      <c r="G538" s="604" t="s">
        <v>689</v>
      </c>
      <c r="H538" s="490">
        <f>H537</f>
        <v>170000</v>
      </c>
      <c r="I538" s="490">
        <f>I537</f>
        <v>83894</v>
      </c>
      <c r="J538" s="872">
        <f t="shared" si="16"/>
        <v>49.34941176470588</v>
      </c>
      <c r="K538" s="832">
        <f t="shared" si="17"/>
        <v>86106</v>
      </c>
      <c r="L538" s="918"/>
      <c r="M538" s="918"/>
      <c r="N538" s="918"/>
      <c r="O538" s="918"/>
      <c r="P538" s="918"/>
      <c r="Q538" s="918"/>
      <c r="R538" s="918"/>
      <c r="S538" s="918"/>
      <c r="T538" s="918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</row>
    <row r="539" spans="1:209" s="16" customFormat="1" ht="17.25" thickBot="1" thickTop="1">
      <c r="A539" s="91"/>
      <c r="B539" s="91">
        <v>3.8</v>
      </c>
      <c r="C539" s="91"/>
      <c r="D539" s="91"/>
      <c r="E539" s="175"/>
      <c r="F539" s="844"/>
      <c r="G539" s="154" t="s">
        <v>669</v>
      </c>
      <c r="H539" s="154" t="s">
        <v>585</v>
      </c>
      <c r="I539" s="154" t="s">
        <v>585</v>
      </c>
      <c r="J539" s="878"/>
      <c r="K539" s="956"/>
      <c r="L539" s="938"/>
      <c r="M539" s="938"/>
      <c r="N539" s="938"/>
      <c r="O539" s="938"/>
      <c r="P539" s="938"/>
      <c r="Q539" s="938"/>
      <c r="R539" s="938"/>
      <c r="S539" s="938"/>
      <c r="T539" s="938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</row>
    <row r="540" spans="1:209" s="16" customFormat="1" ht="16.5" thickTop="1">
      <c r="A540" s="37"/>
      <c r="B540" s="37"/>
      <c r="C540" s="37"/>
      <c r="D540" s="37"/>
      <c r="E540" s="430">
        <v>129</v>
      </c>
      <c r="F540" s="89">
        <v>421</v>
      </c>
      <c r="G540" s="100" t="s">
        <v>198</v>
      </c>
      <c r="H540" s="482">
        <v>50000</v>
      </c>
      <c r="I540" s="482">
        <v>4303.37</v>
      </c>
      <c r="J540" s="878">
        <f t="shared" si="16"/>
        <v>8.60674</v>
      </c>
      <c r="K540" s="826">
        <f t="shared" si="17"/>
        <v>45696.63</v>
      </c>
      <c r="L540" s="921"/>
      <c r="M540" s="921"/>
      <c r="N540" s="921"/>
      <c r="O540" s="921"/>
      <c r="P540" s="921"/>
      <c r="Q540" s="921"/>
      <c r="R540" s="921"/>
      <c r="S540" s="921"/>
      <c r="T540" s="921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</row>
    <row r="541" spans="1:209" s="16" customFormat="1" ht="15.75">
      <c r="A541" s="204"/>
      <c r="B541" s="204"/>
      <c r="C541" s="204"/>
      <c r="D541" s="204"/>
      <c r="E541" s="50">
        <v>130</v>
      </c>
      <c r="F541" s="58">
        <v>423</v>
      </c>
      <c r="G541" s="819" t="s">
        <v>201</v>
      </c>
      <c r="H541" s="485">
        <v>35000</v>
      </c>
      <c r="I541" s="485">
        <v>3200</v>
      </c>
      <c r="J541" s="876">
        <f t="shared" si="16"/>
        <v>9.142857142857142</v>
      </c>
      <c r="K541" s="833">
        <f t="shared" si="17"/>
        <v>31800</v>
      </c>
      <c r="L541" s="928"/>
      <c r="M541" s="928"/>
      <c r="N541" s="928"/>
      <c r="O541" s="928"/>
      <c r="P541" s="928"/>
      <c r="Q541" s="928"/>
      <c r="R541" s="928"/>
      <c r="S541" s="928"/>
      <c r="T541" s="928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</row>
    <row r="542" spans="1:209" s="16" customFormat="1" ht="31.5">
      <c r="A542" s="204"/>
      <c r="B542" s="204"/>
      <c r="C542" s="204"/>
      <c r="D542" s="204"/>
      <c r="E542" s="102">
        <v>132</v>
      </c>
      <c r="F542" s="403">
        <v>425</v>
      </c>
      <c r="G542" s="131" t="s">
        <v>697</v>
      </c>
      <c r="H542" s="818">
        <v>100000</v>
      </c>
      <c r="I542" s="818">
        <v>0</v>
      </c>
      <c r="J542" s="876">
        <f t="shared" si="16"/>
        <v>0</v>
      </c>
      <c r="K542" s="833">
        <f t="shared" si="17"/>
        <v>100000</v>
      </c>
      <c r="L542" s="928"/>
      <c r="M542" s="928"/>
      <c r="N542" s="928"/>
      <c r="O542" s="928"/>
      <c r="P542" s="928"/>
      <c r="Q542" s="928"/>
      <c r="R542" s="928"/>
      <c r="S542" s="928"/>
      <c r="T542" s="928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</row>
    <row r="543" spans="1:256" s="16" customFormat="1" ht="24" customHeight="1" thickBot="1">
      <c r="A543" s="406"/>
      <c r="B543" s="406"/>
      <c r="C543" s="406"/>
      <c r="D543" s="406"/>
      <c r="E543" s="261">
        <v>133</v>
      </c>
      <c r="F543" s="205">
        <v>426</v>
      </c>
      <c r="G543" s="132" t="s">
        <v>227</v>
      </c>
      <c r="H543" s="512">
        <v>15000</v>
      </c>
      <c r="I543" s="512">
        <v>0</v>
      </c>
      <c r="J543" s="872">
        <f t="shared" si="16"/>
        <v>0</v>
      </c>
      <c r="K543" s="832">
        <f t="shared" si="17"/>
        <v>15000</v>
      </c>
      <c r="L543" s="928"/>
      <c r="M543" s="928"/>
      <c r="N543" s="928"/>
      <c r="O543" s="928"/>
      <c r="P543" s="928"/>
      <c r="Q543" s="928"/>
      <c r="R543" s="928"/>
      <c r="S543" s="928"/>
      <c r="T543" s="928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6" customFormat="1" ht="16.5" thickTop="1">
      <c r="A544" s="338"/>
      <c r="B544" s="338"/>
      <c r="C544" s="338"/>
      <c r="D544" s="645"/>
      <c r="E544" s="722"/>
      <c r="F544" s="572"/>
      <c r="G544" s="577" t="s">
        <v>686</v>
      </c>
      <c r="H544" s="489"/>
      <c r="I544" s="489"/>
      <c r="J544" s="878"/>
      <c r="K544" s="826"/>
      <c r="L544" s="918"/>
      <c r="M544" s="918"/>
      <c r="N544" s="918"/>
      <c r="O544" s="918"/>
      <c r="P544" s="918"/>
      <c r="Q544" s="918"/>
      <c r="R544" s="918"/>
      <c r="S544" s="918"/>
      <c r="T544" s="918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6" customFormat="1" ht="15.75">
      <c r="A545" s="335"/>
      <c r="B545" s="335"/>
      <c r="C545" s="335"/>
      <c r="D545" s="629"/>
      <c r="E545" s="568"/>
      <c r="F545" s="602"/>
      <c r="G545" s="594" t="s">
        <v>63</v>
      </c>
      <c r="H545" s="491">
        <f>H540+H541+H542+H543</f>
        <v>200000</v>
      </c>
      <c r="I545" s="491">
        <f>I540+I541+I542+I543</f>
        <v>7503.37</v>
      </c>
      <c r="J545" s="876">
        <f t="shared" si="16"/>
        <v>3.7516849999999997</v>
      </c>
      <c r="K545" s="833">
        <f t="shared" si="17"/>
        <v>192496.63</v>
      </c>
      <c r="L545" s="918"/>
      <c r="M545" s="918"/>
      <c r="N545" s="918"/>
      <c r="O545" s="918"/>
      <c r="P545" s="918"/>
      <c r="Q545" s="918"/>
      <c r="R545" s="918"/>
      <c r="S545" s="918"/>
      <c r="T545" s="918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6" customFormat="1" ht="16.5" thickBot="1">
      <c r="A546" s="342"/>
      <c r="B546" s="342"/>
      <c r="C546" s="342"/>
      <c r="D546" s="646"/>
      <c r="E546" s="762"/>
      <c r="F546" s="595"/>
      <c r="G546" s="604" t="s">
        <v>687</v>
      </c>
      <c r="H546" s="490">
        <f>H545</f>
        <v>200000</v>
      </c>
      <c r="I546" s="490">
        <f>I545</f>
        <v>7503.37</v>
      </c>
      <c r="J546" s="872">
        <f t="shared" si="16"/>
        <v>3.7516849999999997</v>
      </c>
      <c r="K546" s="832">
        <f t="shared" si="17"/>
        <v>192496.63</v>
      </c>
      <c r="L546" s="918"/>
      <c r="M546" s="918"/>
      <c r="N546" s="918"/>
      <c r="O546" s="918"/>
      <c r="P546" s="918"/>
      <c r="Q546" s="918"/>
      <c r="R546" s="918"/>
      <c r="S546" s="918"/>
      <c r="T546" s="918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6" customFormat="1" ht="17.25" thickBot="1" thickTop="1">
      <c r="A547" s="91"/>
      <c r="B547" s="91">
        <v>3.9</v>
      </c>
      <c r="C547" s="91"/>
      <c r="D547" s="91"/>
      <c r="E547" s="175"/>
      <c r="F547" s="844"/>
      <c r="G547" s="154" t="s">
        <v>670</v>
      </c>
      <c r="H547" s="154" t="s">
        <v>585</v>
      </c>
      <c r="I547" s="154" t="s">
        <v>585</v>
      </c>
      <c r="J547" s="878"/>
      <c r="K547" s="956"/>
      <c r="L547" s="938"/>
      <c r="M547" s="938"/>
      <c r="N547" s="938"/>
      <c r="O547" s="938"/>
      <c r="P547" s="938"/>
      <c r="Q547" s="938"/>
      <c r="R547" s="938"/>
      <c r="S547" s="938"/>
      <c r="T547" s="938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6" customFormat="1" ht="16.5" thickTop="1">
      <c r="A548" s="204"/>
      <c r="B548" s="204"/>
      <c r="C548" s="204"/>
      <c r="D548" s="204"/>
      <c r="E548" s="6">
        <v>134</v>
      </c>
      <c r="F548" s="205">
        <v>421</v>
      </c>
      <c r="G548" s="817" t="s">
        <v>198</v>
      </c>
      <c r="H548" s="492">
        <v>20000</v>
      </c>
      <c r="I548" s="492">
        <v>2000</v>
      </c>
      <c r="J548" s="878">
        <f t="shared" si="16"/>
        <v>10</v>
      </c>
      <c r="K548" s="826">
        <f t="shared" si="17"/>
        <v>18000</v>
      </c>
      <c r="L548" s="921"/>
      <c r="M548" s="921"/>
      <c r="N548" s="921"/>
      <c r="O548" s="921"/>
      <c r="P548" s="921"/>
      <c r="Q548" s="921"/>
      <c r="R548" s="921"/>
      <c r="S548" s="921"/>
      <c r="T548" s="921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6" customFormat="1" ht="15.75">
      <c r="A549" s="204"/>
      <c r="B549" s="204"/>
      <c r="C549" s="204"/>
      <c r="D549" s="204"/>
      <c r="E549" s="50">
        <v>135</v>
      </c>
      <c r="F549" s="58">
        <v>423</v>
      </c>
      <c r="G549" s="819" t="s">
        <v>201</v>
      </c>
      <c r="H549" s="485">
        <v>35000</v>
      </c>
      <c r="I549" s="485">
        <v>6400</v>
      </c>
      <c r="J549" s="876">
        <f t="shared" si="16"/>
        <v>18.285714285714285</v>
      </c>
      <c r="K549" s="833">
        <f t="shared" si="17"/>
        <v>28600</v>
      </c>
      <c r="L549" s="928"/>
      <c r="M549" s="928"/>
      <c r="N549" s="928"/>
      <c r="O549" s="928"/>
      <c r="P549" s="928"/>
      <c r="Q549" s="928"/>
      <c r="R549" s="928"/>
      <c r="S549" s="928"/>
      <c r="T549" s="928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6" customFormat="1" ht="31.5">
      <c r="A550" s="204"/>
      <c r="B550" s="204"/>
      <c r="C550" s="204"/>
      <c r="D550" s="204"/>
      <c r="E550" s="102">
        <v>136</v>
      </c>
      <c r="F550" s="403">
        <v>425</v>
      </c>
      <c r="G550" s="131" t="s">
        <v>697</v>
      </c>
      <c r="H550" s="818">
        <v>100000</v>
      </c>
      <c r="I550" s="818">
        <v>0</v>
      </c>
      <c r="J550" s="876">
        <f t="shared" si="16"/>
        <v>0</v>
      </c>
      <c r="K550" s="833">
        <f t="shared" si="17"/>
        <v>100000</v>
      </c>
      <c r="L550" s="928"/>
      <c r="M550" s="928"/>
      <c r="N550" s="928"/>
      <c r="O550" s="928"/>
      <c r="P550" s="928"/>
      <c r="Q550" s="928"/>
      <c r="R550" s="928"/>
      <c r="S550" s="928"/>
      <c r="T550" s="928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6" customFormat="1" ht="16.5" thickBot="1">
      <c r="A551" s="406"/>
      <c r="B551" s="406"/>
      <c r="C551" s="406"/>
      <c r="D551" s="406"/>
      <c r="E551" s="261">
        <v>138</v>
      </c>
      <c r="F551" s="205">
        <v>426</v>
      </c>
      <c r="G551" s="132" t="s">
        <v>227</v>
      </c>
      <c r="H551" s="512">
        <v>15000</v>
      </c>
      <c r="I551" s="512">
        <v>0</v>
      </c>
      <c r="J551" s="872">
        <f t="shared" si="16"/>
        <v>0</v>
      </c>
      <c r="K551" s="832">
        <f t="shared" si="17"/>
        <v>15000</v>
      </c>
      <c r="L551" s="928"/>
      <c r="M551" s="928"/>
      <c r="N551" s="928"/>
      <c r="O551" s="928"/>
      <c r="P551" s="928"/>
      <c r="Q551" s="928"/>
      <c r="R551" s="928"/>
      <c r="S551" s="928"/>
      <c r="T551" s="928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6" customFormat="1" ht="16.5" thickTop="1">
      <c r="A552" s="338"/>
      <c r="B552" s="338"/>
      <c r="C552" s="338"/>
      <c r="D552" s="645"/>
      <c r="E552" s="722"/>
      <c r="F552" s="572"/>
      <c r="G552" s="577" t="s">
        <v>684</v>
      </c>
      <c r="H552" s="489"/>
      <c r="I552" s="489"/>
      <c r="J552" s="878"/>
      <c r="K552" s="826"/>
      <c r="L552" s="918"/>
      <c r="M552" s="918"/>
      <c r="N552" s="918"/>
      <c r="O552" s="918"/>
      <c r="P552" s="918"/>
      <c r="Q552" s="918"/>
      <c r="R552" s="918"/>
      <c r="S552" s="918"/>
      <c r="T552" s="918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6" customFormat="1" ht="15.75">
      <c r="A553" s="335"/>
      <c r="B553" s="335"/>
      <c r="C553" s="335"/>
      <c r="D553" s="629"/>
      <c r="E553" s="568"/>
      <c r="F553" s="602"/>
      <c r="G553" s="594" t="s">
        <v>63</v>
      </c>
      <c r="H553" s="491">
        <f>H548+H549+H550+H551</f>
        <v>170000</v>
      </c>
      <c r="I553" s="491">
        <f>I548+I549+I550+I551</f>
        <v>8400</v>
      </c>
      <c r="J553" s="876">
        <f t="shared" si="16"/>
        <v>4.941176470588235</v>
      </c>
      <c r="K553" s="833">
        <f t="shared" si="17"/>
        <v>161600</v>
      </c>
      <c r="L553" s="918"/>
      <c r="M553" s="918"/>
      <c r="N553" s="918"/>
      <c r="O553" s="918"/>
      <c r="P553" s="918"/>
      <c r="Q553" s="918"/>
      <c r="R553" s="918"/>
      <c r="S553" s="918"/>
      <c r="T553" s="918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6" customFormat="1" ht="16.5" thickBot="1">
      <c r="A554" s="342"/>
      <c r="B554" s="342"/>
      <c r="C554" s="342"/>
      <c r="D554" s="646"/>
      <c r="E554" s="762"/>
      <c r="F554" s="595"/>
      <c r="G554" s="604" t="s">
        <v>685</v>
      </c>
      <c r="H554" s="490">
        <f>H553</f>
        <v>170000</v>
      </c>
      <c r="I554" s="490">
        <f>I553</f>
        <v>8400</v>
      </c>
      <c r="J554" s="872">
        <f t="shared" si="16"/>
        <v>4.941176470588235</v>
      </c>
      <c r="K554" s="832">
        <f t="shared" si="17"/>
        <v>161600</v>
      </c>
      <c r="L554" s="918"/>
      <c r="M554" s="918"/>
      <c r="N554" s="918"/>
      <c r="O554" s="918"/>
      <c r="P554" s="918"/>
      <c r="Q554" s="918"/>
      <c r="R554" s="918"/>
      <c r="S554" s="918"/>
      <c r="T554" s="918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6" customFormat="1" ht="17.25" thickBot="1" thickTop="1">
      <c r="A555" s="91"/>
      <c r="B555" s="846">
        <v>3.1</v>
      </c>
      <c r="C555" s="91"/>
      <c r="D555" s="91"/>
      <c r="E555" s="175"/>
      <c r="F555" s="844"/>
      <c r="G555" s="154" t="s">
        <v>671</v>
      </c>
      <c r="H555" s="154" t="s">
        <v>585</v>
      </c>
      <c r="I555" s="154" t="s">
        <v>585</v>
      </c>
      <c r="J555" s="878"/>
      <c r="K555" s="956"/>
      <c r="L555" s="938"/>
      <c r="M555" s="938"/>
      <c r="N555" s="938"/>
      <c r="O555" s="938"/>
      <c r="P555" s="938"/>
      <c r="Q555" s="938"/>
      <c r="R555" s="938"/>
      <c r="S555" s="938"/>
      <c r="T555" s="938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6" customFormat="1" ht="16.5" thickTop="1">
      <c r="A556" s="204"/>
      <c r="B556" s="204"/>
      <c r="C556" s="204"/>
      <c r="D556" s="204"/>
      <c r="E556" s="6">
        <v>139</v>
      </c>
      <c r="F556" s="205">
        <v>421</v>
      </c>
      <c r="G556" s="817" t="s">
        <v>198</v>
      </c>
      <c r="H556" s="492">
        <v>40000</v>
      </c>
      <c r="I556" s="492">
        <v>14109.01</v>
      </c>
      <c r="J556" s="878">
        <f t="shared" si="16"/>
        <v>35.272525</v>
      </c>
      <c r="K556" s="826">
        <f t="shared" si="17"/>
        <v>25890.989999999998</v>
      </c>
      <c r="L556" s="921"/>
      <c r="M556" s="921"/>
      <c r="N556" s="921"/>
      <c r="O556" s="921"/>
      <c r="P556" s="921"/>
      <c r="Q556" s="921"/>
      <c r="R556" s="921"/>
      <c r="S556" s="921"/>
      <c r="T556" s="921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6" customFormat="1" ht="15.75">
      <c r="A557" s="204"/>
      <c r="B557" s="204"/>
      <c r="C557" s="204"/>
      <c r="D557" s="204"/>
      <c r="E557" s="50">
        <v>140</v>
      </c>
      <c r="F557" s="58">
        <v>423</v>
      </c>
      <c r="G557" s="819" t="s">
        <v>201</v>
      </c>
      <c r="H557" s="485">
        <v>35000</v>
      </c>
      <c r="I557" s="485">
        <v>0</v>
      </c>
      <c r="J557" s="876">
        <f t="shared" si="16"/>
        <v>0</v>
      </c>
      <c r="K557" s="833">
        <f t="shared" si="17"/>
        <v>35000</v>
      </c>
      <c r="L557" s="928"/>
      <c r="M557" s="928"/>
      <c r="N557" s="928"/>
      <c r="O557" s="928"/>
      <c r="P557" s="928"/>
      <c r="Q557" s="928"/>
      <c r="R557" s="928"/>
      <c r="S557" s="928"/>
      <c r="T557" s="928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6" customFormat="1" ht="31.5">
      <c r="A558" s="204"/>
      <c r="B558" s="204"/>
      <c r="C558" s="204"/>
      <c r="D558" s="204"/>
      <c r="E558" s="102">
        <v>142</v>
      </c>
      <c r="F558" s="403">
        <v>425</v>
      </c>
      <c r="G558" s="131" t="s">
        <v>697</v>
      </c>
      <c r="H558" s="818">
        <v>100000</v>
      </c>
      <c r="I558" s="818">
        <v>0</v>
      </c>
      <c r="J558" s="876">
        <f t="shared" si="16"/>
        <v>0</v>
      </c>
      <c r="K558" s="833">
        <f t="shared" si="17"/>
        <v>100000</v>
      </c>
      <c r="L558" s="928"/>
      <c r="M558" s="928"/>
      <c r="N558" s="928"/>
      <c r="O558" s="928"/>
      <c r="P558" s="928"/>
      <c r="Q558" s="928"/>
      <c r="R558" s="928"/>
      <c r="S558" s="928"/>
      <c r="T558" s="928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6" customFormat="1" ht="16.5" thickBot="1">
      <c r="A559" s="406"/>
      <c r="B559" s="406"/>
      <c r="C559" s="406"/>
      <c r="D559" s="406"/>
      <c r="E559" s="261">
        <v>143</v>
      </c>
      <c r="F559" s="205">
        <v>426</v>
      </c>
      <c r="G559" s="132" t="s">
        <v>227</v>
      </c>
      <c r="H559" s="512">
        <v>15000</v>
      </c>
      <c r="I559" s="512">
        <v>0</v>
      </c>
      <c r="J559" s="872">
        <f t="shared" si="16"/>
        <v>0</v>
      </c>
      <c r="K559" s="832">
        <f t="shared" si="17"/>
        <v>15000</v>
      </c>
      <c r="L559" s="928"/>
      <c r="M559" s="928"/>
      <c r="N559" s="928"/>
      <c r="O559" s="928"/>
      <c r="P559" s="928"/>
      <c r="Q559" s="928"/>
      <c r="R559" s="928"/>
      <c r="S559" s="928"/>
      <c r="T559" s="928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6" customFormat="1" ht="16.5" thickTop="1">
      <c r="A560" s="338"/>
      <c r="B560" s="338"/>
      <c r="C560" s="338"/>
      <c r="D560" s="645"/>
      <c r="E560" s="722"/>
      <c r="F560" s="572"/>
      <c r="G560" s="577" t="s">
        <v>682</v>
      </c>
      <c r="H560" s="489"/>
      <c r="I560" s="489"/>
      <c r="J560" s="878"/>
      <c r="K560" s="826"/>
      <c r="L560" s="918"/>
      <c r="M560" s="918"/>
      <c r="N560" s="918"/>
      <c r="O560" s="918"/>
      <c r="P560" s="918"/>
      <c r="Q560" s="918"/>
      <c r="R560" s="918"/>
      <c r="S560" s="918"/>
      <c r="T560" s="918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6" customFormat="1" ht="15.75">
      <c r="A561" s="335"/>
      <c r="B561" s="335"/>
      <c r="C561" s="335"/>
      <c r="D561" s="629"/>
      <c r="E561" s="568"/>
      <c r="F561" s="602"/>
      <c r="G561" s="594" t="s">
        <v>63</v>
      </c>
      <c r="H561" s="491">
        <f>H556+H557+H558+H559</f>
        <v>190000</v>
      </c>
      <c r="I561" s="491">
        <f>I556+I557+I558+I559</f>
        <v>14109.01</v>
      </c>
      <c r="J561" s="876">
        <f t="shared" si="16"/>
        <v>7.4257947368421044</v>
      </c>
      <c r="K561" s="833">
        <f t="shared" si="17"/>
        <v>175890.99</v>
      </c>
      <c r="L561" s="918"/>
      <c r="M561" s="918"/>
      <c r="N561" s="918"/>
      <c r="O561" s="918"/>
      <c r="P561" s="918"/>
      <c r="Q561" s="918"/>
      <c r="R561" s="918"/>
      <c r="S561" s="918"/>
      <c r="T561" s="918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6" customFormat="1" ht="16.5" thickBot="1">
      <c r="A562" s="342"/>
      <c r="B562" s="342"/>
      <c r="C562" s="342"/>
      <c r="D562" s="646"/>
      <c r="E562" s="762"/>
      <c r="F562" s="595"/>
      <c r="G562" s="604" t="s">
        <v>683</v>
      </c>
      <c r="H562" s="490">
        <f>H561</f>
        <v>190000</v>
      </c>
      <c r="I562" s="490">
        <f>I561</f>
        <v>14109.01</v>
      </c>
      <c r="J562" s="872">
        <f t="shared" si="16"/>
        <v>7.4257947368421044</v>
      </c>
      <c r="K562" s="832">
        <f t="shared" si="17"/>
        <v>175890.99</v>
      </c>
      <c r="L562" s="918"/>
      <c r="M562" s="918"/>
      <c r="N562" s="918"/>
      <c r="O562" s="918"/>
      <c r="P562" s="918"/>
      <c r="Q562" s="918"/>
      <c r="R562" s="918"/>
      <c r="S562" s="918"/>
      <c r="T562" s="918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6" customFormat="1" ht="17.25" thickBot="1" thickTop="1">
      <c r="A563" s="91"/>
      <c r="B563" s="91">
        <v>3.11</v>
      </c>
      <c r="C563" s="91"/>
      <c r="D563" s="91"/>
      <c r="E563" s="175"/>
      <c r="F563" s="844"/>
      <c r="G563" s="154" t="s">
        <v>672</v>
      </c>
      <c r="H563" s="154" t="s">
        <v>585</v>
      </c>
      <c r="I563" s="154" t="s">
        <v>585</v>
      </c>
      <c r="J563" s="878"/>
      <c r="K563" s="956"/>
      <c r="L563" s="938"/>
      <c r="M563" s="938"/>
      <c r="N563" s="938"/>
      <c r="O563" s="938"/>
      <c r="P563" s="938"/>
      <c r="Q563" s="938"/>
      <c r="R563" s="938"/>
      <c r="S563" s="938"/>
      <c r="T563" s="938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6" customFormat="1" ht="32.25" thickTop="1">
      <c r="A564" s="204"/>
      <c r="B564" s="204"/>
      <c r="C564" s="204"/>
      <c r="D564" s="204"/>
      <c r="E564" s="6">
        <v>144</v>
      </c>
      <c r="F564" s="205">
        <v>421</v>
      </c>
      <c r="G564" s="817" t="s">
        <v>675</v>
      </c>
      <c r="H564" s="492">
        <v>300000</v>
      </c>
      <c r="I564" s="492">
        <v>0</v>
      </c>
      <c r="J564" s="878">
        <f t="shared" si="16"/>
        <v>0</v>
      </c>
      <c r="K564" s="826">
        <f t="shared" si="17"/>
        <v>300000</v>
      </c>
      <c r="L564" s="921"/>
      <c r="M564" s="921"/>
      <c r="N564" s="921"/>
      <c r="O564" s="921"/>
      <c r="P564" s="921"/>
      <c r="Q564" s="921"/>
      <c r="R564" s="921"/>
      <c r="S564" s="921"/>
      <c r="T564" s="921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6" customFormat="1" ht="15.75">
      <c r="A565" s="204"/>
      <c r="B565" s="204"/>
      <c r="C565" s="204"/>
      <c r="D565" s="204"/>
      <c r="E565" s="50">
        <v>145</v>
      </c>
      <c r="F565" s="58">
        <v>423</v>
      </c>
      <c r="G565" s="819" t="s">
        <v>201</v>
      </c>
      <c r="H565" s="485">
        <v>35000</v>
      </c>
      <c r="I565" s="485">
        <v>3200</v>
      </c>
      <c r="J565" s="876">
        <f t="shared" si="16"/>
        <v>9.142857142857142</v>
      </c>
      <c r="K565" s="833">
        <f t="shared" si="17"/>
        <v>31800</v>
      </c>
      <c r="L565" s="928"/>
      <c r="M565" s="928"/>
      <c r="N565" s="928"/>
      <c r="O565" s="928"/>
      <c r="P565" s="928"/>
      <c r="Q565" s="928"/>
      <c r="R565" s="928"/>
      <c r="S565" s="928"/>
      <c r="T565" s="928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6" customFormat="1" ht="31.5">
      <c r="A566" s="204"/>
      <c r="B566" s="204"/>
      <c r="C566" s="204"/>
      <c r="D566" s="204"/>
      <c r="E566" s="102">
        <v>147</v>
      </c>
      <c r="F566" s="403">
        <v>425</v>
      </c>
      <c r="G566" s="131" t="s">
        <v>697</v>
      </c>
      <c r="H566" s="818">
        <v>100000</v>
      </c>
      <c r="I566" s="818">
        <v>0</v>
      </c>
      <c r="J566" s="876">
        <f t="shared" si="16"/>
        <v>0</v>
      </c>
      <c r="K566" s="833">
        <f t="shared" si="17"/>
        <v>100000</v>
      </c>
      <c r="L566" s="928"/>
      <c r="M566" s="928"/>
      <c r="N566" s="928"/>
      <c r="O566" s="928"/>
      <c r="P566" s="928"/>
      <c r="Q566" s="928"/>
      <c r="R566" s="928"/>
      <c r="S566" s="928"/>
      <c r="T566" s="928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6" customFormat="1" ht="16.5" thickBot="1">
      <c r="A567" s="406"/>
      <c r="B567" s="406"/>
      <c r="C567" s="406"/>
      <c r="D567" s="406"/>
      <c r="E567" s="261">
        <v>148</v>
      </c>
      <c r="F567" s="205">
        <v>426</v>
      </c>
      <c r="G567" s="132" t="s">
        <v>227</v>
      </c>
      <c r="H567" s="512">
        <v>15000</v>
      </c>
      <c r="I567" s="512">
        <v>0</v>
      </c>
      <c r="J567" s="872">
        <f t="shared" si="16"/>
        <v>0</v>
      </c>
      <c r="K567" s="832">
        <f t="shared" si="17"/>
        <v>15000</v>
      </c>
      <c r="L567" s="928"/>
      <c r="M567" s="928"/>
      <c r="N567" s="928"/>
      <c r="O567" s="928"/>
      <c r="P567" s="928"/>
      <c r="Q567" s="928"/>
      <c r="R567" s="928"/>
      <c r="S567" s="928"/>
      <c r="T567" s="928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6" customFormat="1" ht="16.5" thickTop="1">
      <c r="A568" s="338"/>
      <c r="B568" s="338"/>
      <c r="C568" s="338"/>
      <c r="D568" s="645"/>
      <c r="E568" s="722"/>
      <c r="F568" s="572"/>
      <c r="G568" s="577" t="s">
        <v>681</v>
      </c>
      <c r="H568" s="489"/>
      <c r="I568" s="489"/>
      <c r="J568" s="878"/>
      <c r="K568" s="826"/>
      <c r="L568" s="918"/>
      <c r="M568" s="918"/>
      <c r="N568" s="918"/>
      <c r="O568" s="918"/>
      <c r="P568" s="918"/>
      <c r="Q568" s="918"/>
      <c r="R568" s="918"/>
      <c r="S568" s="918"/>
      <c r="T568" s="918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6" customFormat="1" ht="15.75">
      <c r="A569" s="335"/>
      <c r="B569" s="335"/>
      <c r="C569" s="335"/>
      <c r="D569" s="629"/>
      <c r="E569" s="568"/>
      <c r="F569" s="602"/>
      <c r="G569" s="594" t="s">
        <v>63</v>
      </c>
      <c r="H569" s="491">
        <f>H564+H565+H566+H567</f>
        <v>450000</v>
      </c>
      <c r="I569" s="491">
        <f>I564+I565+I566+I567</f>
        <v>3200</v>
      </c>
      <c r="J569" s="876">
        <f t="shared" si="16"/>
        <v>0.7111111111111111</v>
      </c>
      <c r="K569" s="833">
        <f t="shared" si="17"/>
        <v>446800</v>
      </c>
      <c r="L569" s="918"/>
      <c r="M569" s="918"/>
      <c r="N569" s="918"/>
      <c r="O569" s="918"/>
      <c r="P569" s="918"/>
      <c r="Q569" s="918"/>
      <c r="R569" s="918"/>
      <c r="S569" s="918"/>
      <c r="T569" s="918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08" s="16" customFormat="1" ht="15.75">
      <c r="A570" s="335"/>
      <c r="B570" s="335"/>
      <c r="C570" s="335"/>
      <c r="D570" s="629"/>
      <c r="E570" s="568"/>
      <c r="F570" s="588"/>
      <c r="G570" s="594" t="s">
        <v>660</v>
      </c>
      <c r="H570" s="506"/>
      <c r="I570" s="506"/>
      <c r="J570" s="876"/>
      <c r="K570" s="833"/>
      <c r="L570" s="918"/>
      <c r="M570" s="918"/>
      <c r="N570" s="918"/>
      <c r="O570" s="918"/>
      <c r="P570" s="918"/>
      <c r="Q570" s="918"/>
      <c r="R570" s="918"/>
      <c r="S570" s="918"/>
      <c r="T570" s="918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</row>
    <row r="571" spans="1:208" s="16" customFormat="1" ht="15.75">
      <c r="A571" s="335"/>
      <c r="B571" s="335"/>
      <c r="C571" s="335"/>
      <c r="D571" s="629"/>
      <c r="E571" s="568"/>
      <c r="F571" s="588"/>
      <c r="G571" s="705" t="s">
        <v>65</v>
      </c>
      <c r="H571" s="1080">
        <v>250000</v>
      </c>
      <c r="I571" s="1081"/>
      <c r="J571" s="872">
        <f t="shared" si="16"/>
        <v>0</v>
      </c>
      <c r="K571" s="832">
        <f t="shared" si="17"/>
        <v>250000</v>
      </c>
      <c r="L571" s="919"/>
      <c r="M571" s="919"/>
      <c r="N571" s="919"/>
      <c r="O571" s="919"/>
      <c r="P571" s="919"/>
      <c r="Q571" s="919"/>
      <c r="R571" s="919"/>
      <c r="S571" s="919"/>
      <c r="T571" s="919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</row>
    <row r="572" spans="1:256" s="16" customFormat="1" ht="16.5" thickBot="1">
      <c r="A572" s="337"/>
      <c r="B572" s="337"/>
      <c r="C572" s="337"/>
      <c r="D572" s="661"/>
      <c r="E572" s="1082"/>
      <c r="F572" s="578"/>
      <c r="G572" s="604" t="s">
        <v>680</v>
      </c>
      <c r="H572" s="490">
        <f>H569</f>
        <v>450000</v>
      </c>
      <c r="I572" s="490">
        <f>I569</f>
        <v>3200</v>
      </c>
      <c r="J572" s="875">
        <f t="shared" si="16"/>
        <v>0.7111111111111111</v>
      </c>
      <c r="K572" s="828">
        <f t="shared" si="17"/>
        <v>446800</v>
      </c>
      <c r="L572" s="918"/>
      <c r="M572" s="918"/>
      <c r="N572" s="918"/>
      <c r="O572" s="918"/>
      <c r="P572" s="918"/>
      <c r="Q572" s="918"/>
      <c r="R572" s="918"/>
      <c r="S572" s="918"/>
      <c r="T572" s="918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6" customFormat="1" ht="17.25" thickBot="1" thickTop="1">
      <c r="A573" s="91"/>
      <c r="B573" s="91">
        <v>3.12</v>
      </c>
      <c r="C573" s="91"/>
      <c r="D573" s="91"/>
      <c r="E573" s="175"/>
      <c r="F573" s="844"/>
      <c r="G573" s="154" t="s">
        <v>673</v>
      </c>
      <c r="H573" s="154" t="s">
        <v>585</v>
      </c>
      <c r="I573" s="154" t="s">
        <v>585</v>
      </c>
      <c r="J573" s="878"/>
      <c r="K573" s="956"/>
      <c r="L573" s="938"/>
      <c r="M573" s="938"/>
      <c r="N573" s="938"/>
      <c r="O573" s="938"/>
      <c r="P573" s="938"/>
      <c r="Q573" s="938"/>
      <c r="R573" s="938"/>
      <c r="S573" s="938"/>
      <c r="T573" s="938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6" customFormat="1" ht="16.5" thickTop="1">
      <c r="A574" s="204"/>
      <c r="B574" s="204"/>
      <c r="C574" s="204"/>
      <c r="D574" s="204"/>
      <c r="E574" s="6">
        <v>149</v>
      </c>
      <c r="F574" s="205">
        <v>421</v>
      </c>
      <c r="G574" s="817" t="s">
        <v>198</v>
      </c>
      <c r="H574" s="492">
        <v>20000</v>
      </c>
      <c r="I574" s="492">
        <v>4906.4</v>
      </c>
      <c r="J574" s="878">
        <f t="shared" si="16"/>
        <v>24.531999999999996</v>
      </c>
      <c r="K574" s="826">
        <f t="shared" si="17"/>
        <v>15093.6</v>
      </c>
      <c r="L574" s="921"/>
      <c r="M574" s="921"/>
      <c r="N574" s="921"/>
      <c r="O574" s="921"/>
      <c r="P574" s="921"/>
      <c r="Q574" s="921"/>
      <c r="R574" s="921"/>
      <c r="S574" s="921"/>
      <c r="T574" s="921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6" customFormat="1" ht="15.75">
      <c r="A575" s="204"/>
      <c r="B575" s="204"/>
      <c r="C575" s="204"/>
      <c r="D575" s="204"/>
      <c r="E575" s="50">
        <v>150</v>
      </c>
      <c r="F575" s="58">
        <v>423</v>
      </c>
      <c r="G575" s="819" t="s">
        <v>201</v>
      </c>
      <c r="H575" s="485">
        <v>35000</v>
      </c>
      <c r="I575" s="485">
        <v>6400</v>
      </c>
      <c r="J575" s="876">
        <f t="shared" si="16"/>
        <v>18.285714285714285</v>
      </c>
      <c r="K575" s="833">
        <f t="shared" si="17"/>
        <v>28600</v>
      </c>
      <c r="L575" s="928"/>
      <c r="M575" s="928"/>
      <c r="N575" s="928"/>
      <c r="O575" s="928"/>
      <c r="P575" s="928"/>
      <c r="Q575" s="928"/>
      <c r="R575" s="928"/>
      <c r="S575" s="928"/>
      <c r="T575" s="928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6" customFormat="1" ht="31.5">
      <c r="A576" s="204"/>
      <c r="B576" s="204"/>
      <c r="C576" s="204"/>
      <c r="D576" s="204"/>
      <c r="E576" s="102">
        <v>152</v>
      </c>
      <c r="F576" s="403">
        <v>425</v>
      </c>
      <c r="G576" s="131" t="s">
        <v>697</v>
      </c>
      <c r="H576" s="818">
        <v>100000</v>
      </c>
      <c r="I576" s="818">
        <v>0</v>
      </c>
      <c r="J576" s="876">
        <f t="shared" si="16"/>
        <v>0</v>
      </c>
      <c r="K576" s="833">
        <f t="shared" si="17"/>
        <v>100000</v>
      </c>
      <c r="L576" s="928"/>
      <c r="M576" s="928"/>
      <c r="N576" s="928"/>
      <c r="O576" s="928"/>
      <c r="P576" s="928"/>
      <c r="Q576" s="928"/>
      <c r="R576" s="928"/>
      <c r="S576" s="928"/>
      <c r="T576" s="928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6" customFormat="1" ht="16.5" thickBot="1">
      <c r="A577" s="406"/>
      <c r="B577" s="406"/>
      <c r="C577" s="406"/>
      <c r="D577" s="406"/>
      <c r="E577" s="261">
        <v>153</v>
      </c>
      <c r="F577" s="205">
        <v>426</v>
      </c>
      <c r="G577" s="132" t="s">
        <v>227</v>
      </c>
      <c r="H577" s="512">
        <v>15000</v>
      </c>
      <c r="I577" s="512">
        <v>0</v>
      </c>
      <c r="J577" s="872">
        <f t="shared" si="16"/>
        <v>0</v>
      </c>
      <c r="K577" s="832">
        <f t="shared" si="17"/>
        <v>15000</v>
      </c>
      <c r="L577" s="928"/>
      <c r="M577" s="928"/>
      <c r="N577" s="928"/>
      <c r="O577" s="928"/>
      <c r="P577" s="928"/>
      <c r="Q577" s="928"/>
      <c r="R577" s="928"/>
      <c r="S577" s="928"/>
      <c r="T577" s="928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6" customFormat="1" ht="16.5" thickTop="1">
      <c r="A578" s="338"/>
      <c r="B578" s="338"/>
      <c r="C578" s="338"/>
      <c r="D578" s="645"/>
      <c r="E578" s="722"/>
      <c r="F578" s="572"/>
      <c r="G578" s="577" t="s">
        <v>678</v>
      </c>
      <c r="H578" s="489"/>
      <c r="I578" s="489"/>
      <c r="J578" s="878"/>
      <c r="K578" s="826"/>
      <c r="L578" s="918"/>
      <c r="M578" s="918"/>
      <c r="N578" s="918"/>
      <c r="O578" s="918"/>
      <c r="P578" s="918"/>
      <c r="Q578" s="918"/>
      <c r="R578" s="918"/>
      <c r="S578" s="918"/>
      <c r="T578" s="918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6" customFormat="1" ht="15.75">
      <c r="A579" s="335"/>
      <c r="B579" s="335"/>
      <c r="C579" s="335"/>
      <c r="D579" s="629"/>
      <c r="E579" s="568"/>
      <c r="F579" s="602"/>
      <c r="G579" s="594" t="s">
        <v>63</v>
      </c>
      <c r="H579" s="491">
        <f>H574+H575+H576+H577</f>
        <v>170000</v>
      </c>
      <c r="I579" s="491">
        <f>I574+I575+I576+I577</f>
        <v>11306.4</v>
      </c>
      <c r="J579" s="876">
        <f t="shared" si="16"/>
        <v>6.650823529411765</v>
      </c>
      <c r="K579" s="833">
        <f t="shared" si="17"/>
        <v>158693.6</v>
      </c>
      <c r="L579" s="918"/>
      <c r="M579" s="918"/>
      <c r="N579" s="918"/>
      <c r="O579" s="918"/>
      <c r="P579" s="918"/>
      <c r="Q579" s="918"/>
      <c r="R579" s="918"/>
      <c r="S579" s="918"/>
      <c r="T579" s="918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1:256" s="16" customFormat="1" ht="16.5" thickBot="1">
      <c r="A580" s="342"/>
      <c r="B580" s="342"/>
      <c r="C580" s="342"/>
      <c r="D580" s="646"/>
      <c r="E580" s="762"/>
      <c r="F580" s="595"/>
      <c r="G580" s="604" t="s">
        <v>679</v>
      </c>
      <c r="H580" s="490">
        <f>H579</f>
        <v>170000</v>
      </c>
      <c r="I580" s="490">
        <f>I579</f>
        <v>11306.4</v>
      </c>
      <c r="J580" s="872">
        <f t="shared" si="16"/>
        <v>6.650823529411765</v>
      </c>
      <c r="K580" s="832">
        <f t="shared" si="17"/>
        <v>158693.6</v>
      </c>
      <c r="L580" s="918"/>
      <c r="M580" s="918"/>
      <c r="N580" s="918"/>
      <c r="O580" s="918"/>
      <c r="P580" s="918"/>
      <c r="Q580" s="918"/>
      <c r="R580" s="918"/>
      <c r="S580" s="918"/>
      <c r="T580" s="918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1:256" s="16" customFormat="1" ht="17.25" thickBot="1" thickTop="1">
      <c r="A581" s="91"/>
      <c r="B581" s="91">
        <v>3.13</v>
      </c>
      <c r="C581" s="91"/>
      <c r="D581" s="91"/>
      <c r="E581" s="175"/>
      <c r="F581" s="844"/>
      <c r="G581" s="154" t="s">
        <v>674</v>
      </c>
      <c r="H581" s="154" t="s">
        <v>585</v>
      </c>
      <c r="I581" s="154" t="s">
        <v>585</v>
      </c>
      <c r="J581" s="878"/>
      <c r="K581" s="956"/>
      <c r="L581" s="938"/>
      <c r="M581" s="938"/>
      <c r="N581" s="938"/>
      <c r="O581" s="938"/>
      <c r="P581" s="938"/>
      <c r="Q581" s="938"/>
      <c r="R581" s="938"/>
      <c r="S581" s="938"/>
      <c r="T581" s="938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s="16" customFormat="1" ht="16.5" thickTop="1">
      <c r="A582" s="204"/>
      <c r="B582" s="204"/>
      <c r="C582" s="204"/>
      <c r="D582" s="204"/>
      <c r="E582" s="6">
        <v>154</v>
      </c>
      <c r="F582" s="205">
        <v>421</v>
      </c>
      <c r="G582" s="817" t="s">
        <v>198</v>
      </c>
      <c r="H582" s="492">
        <v>20000</v>
      </c>
      <c r="I582" s="492">
        <v>3156</v>
      </c>
      <c r="J582" s="878">
        <f t="shared" si="16"/>
        <v>15.78</v>
      </c>
      <c r="K582" s="826">
        <f t="shared" si="17"/>
        <v>16844</v>
      </c>
      <c r="L582" s="921"/>
      <c r="M582" s="921"/>
      <c r="N582" s="921"/>
      <c r="O582" s="921"/>
      <c r="P582" s="921"/>
      <c r="Q582" s="921"/>
      <c r="R582" s="921"/>
      <c r="S582" s="921"/>
      <c r="T582" s="921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s="16" customFormat="1" ht="15.75">
      <c r="A583" s="204"/>
      <c r="B583" s="204"/>
      <c r="C583" s="204"/>
      <c r="D583" s="204"/>
      <c r="E583" s="50">
        <v>155</v>
      </c>
      <c r="F583" s="58">
        <v>423</v>
      </c>
      <c r="G583" s="819" t="s">
        <v>201</v>
      </c>
      <c r="H583" s="485">
        <v>35000</v>
      </c>
      <c r="I583" s="485">
        <v>6400</v>
      </c>
      <c r="J583" s="873">
        <f t="shared" si="16"/>
        <v>18.285714285714285</v>
      </c>
      <c r="K583" s="833">
        <f t="shared" si="17"/>
        <v>28600</v>
      </c>
      <c r="L583" s="928"/>
      <c r="M583" s="928"/>
      <c r="N583" s="928"/>
      <c r="O583" s="928"/>
      <c r="P583" s="928"/>
      <c r="Q583" s="928"/>
      <c r="R583" s="928"/>
      <c r="S583" s="928"/>
      <c r="T583" s="928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s="16" customFormat="1" ht="31.5">
      <c r="A584" s="204"/>
      <c r="B584" s="204"/>
      <c r="C584" s="204"/>
      <c r="D584" s="204"/>
      <c r="E584" s="6">
        <v>156</v>
      </c>
      <c r="F584" s="205">
        <v>482</v>
      </c>
      <c r="G584" s="404" t="s">
        <v>510</v>
      </c>
      <c r="H584" s="512">
        <v>15000</v>
      </c>
      <c r="I584" s="512">
        <v>10860</v>
      </c>
      <c r="J584" s="876"/>
      <c r="K584" s="833"/>
      <c r="L584" s="928"/>
      <c r="M584" s="928"/>
      <c r="N584" s="928"/>
      <c r="O584" s="928"/>
      <c r="P584" s="928"/>
      <c r="Q584" s="928"/>
      <c r="R584" s="928"/>
      <c r="S584" s="928"/>
      <c r="T584" s="928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256" s="16" customFormat="1" ht="15.75">
      <c r="A585" s="204"/>
      <c r="B585" s="204"/>
      <c r="C585" s="204"/>
      <c r="D585" s="204"/>
      <c r="E585" s="102">
        <v>157</v>
      </c>
      <c r="F585" s="403">
        <v>425</v>
      </c>
      <c r="G585" s="131" t="s">
        <v>697</v>
      </c>
      <c r="H585" s="818">
        <v>100000</v>
      </c>
      <c r="I585" s="818">
        <v>9636</v>
      </c>
      <c r="J585" s="876">
        <f t="shared" si="16"/>
        <v>9.636</v>
      </c>
      <c r="K585" s="833">
        <f t="shared" si="17"/>
        <v>90364</v>
      </c>
      <c r="L585" s="928"/>
      <c r="M585" s="928"/>
      <c r="N585" s="928"/>
      <c r="O585" s="928"/>
      <c r="P585" s="928"/>
      <c r="Q585" s="928"/>
      <c r="R585" s="928"/>
      <c r="S585" s="928"/>
      <c r="T585" s="928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1:256" s="16" customFormat="1" ht="16.5" thickBot="1">
      <c r="A586" s="406"/>
      <c r="B586" s="406"/>
      <c r="C586" s="406"/>
      <c r="D586" s="406"/>
      <c r="E586" s="261">
        <v>158</v>
      </c>
      <c r="F586" s="205">
        <v>426</v>
      </c>
      <c r="G586" s="132" t="s">
        <v>227</v>
      </c>
      <c r="H586" s="512">
        <v>15000</v>
      </c>
      <c r="I586" s="512">
        <v>0</v>
      </c>
      <c r="J586" s="872">
        <f t="shared" si="16"/>
        <v>0</v>
      </c>
      <c r="K586" s="832">
        <f t="shared" si="17"/>
        <v>15000</v>
      </c>
      <c r="L586" s="928"/>
      <c r="M586" s="928"/>
      <c r="N586" s="928"/>
      <c r="O586" s="928"/>
      <c r="P586" s="928"/>
      <c r="Q586" s="928"/>
      <c r="R586" s="928"/>
      <c r="S586" s="928"/>
      <c r="T586" s="928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1:256" s="16" customFormat="1" ht="16.5" thickTop="1">
      <c r="A587" s="338"/>
      <c r="B587" s="338"/>
      <c r="C587" s="338"/>
      <c r="D587" s="645"/>
      <c r="E587" s="722"/>
      <c r="F587" s="572"/>
      <c r="G587" s="577" t="s">
        <v>676</v>
      </c>
      <c r="H587" s="489"/>
      <c r="I587" s="489"/>
      <c r="J587" s="878"/>
      <c r="K587" s="826"/>
      <c r="L587" s="918"/>
      <c r="M587" s="918"/>
      <c r="N587" s="918"/>
      <c r="O587" s="918"/>
      <c r="P587" s="918"/>
      <c r="Q587" s="918"/>
      <c r="R587" s="918"/>
      <c r="S587" s="918"/>
      <c r="T587" s="918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1:256" s="16" customFormat="1" ht="15.75">
      <c r="A588" s="335"/>
      <c r="B588" s="335"/>
      <c r="C588" s="335"/>
      <c r="D588" s="629"/>
      <c r="E588" s="568"/>
      <c r="F588" s="602"/>
      <c r="G588" s="594" t="s">
        <v>63</v>
      </c>
      <c r="H588" s="491">
        <f>H582+H583+H585+H586+H584</f>
        <v>185000</v>
      </c>
      <c r="I588" s="491">
        <f>I582+I583+I585+I586+I584</f>
        <v>30052</v>
      </c>
      <c r="J588" s="876">
        <f t="shared" si="16"/>
        <v>16.244324324324324</v>
      </c>
      <c r="K588" s="833">
        <f t="shared" si="17"/>
        <v>154948</v>
      </c>
      <c r="L588" s="918"/>
      <c r="M588" s="918"/>
      <c r="N588" s="918"/>
      <c r="O588" s="918"/>
      <c r="P588" s="918"/>
      <c r="Q588" s="918"/>
      <c r="R588" s="918"/>
      <c r="S588" s="918"/>
      <c r="T588" s="918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1:256" s="16" customFormat="1" ht="15.75">
      <c r="A589" s="335"/>
      <c r="B589" s="335"/>
      <c r="C589" s="335"/>
      <c r="D589" s="629"/>
      <c r="E589" s="568"/>
      <c r="F589" s="588"/>
      <c r="G589" s="847" t="s">
        <v>677</v>
      </c>
      <c r="H589" s="493">
        <f>H588</f>
        <v>185000</v>
      </c>
      <c r="I589" s="493">
        <f>I588</f>
        <v>30052</v>
      </c>
      <c r="J589" s="876">
        <f t="shared" si="16"/>
        <v>16.244324324324324</v>
      </c>
      <c r="K589" s="833">
        <f t="shared" si="17"/>
        <v>154948</v>
      </c>
      <c r="L589" s="918"/>
      <c r="M589" s="918"/>
      <c r="N589" s="918"/>
      <c r="O589" s="918"/>
      <c r="P589" s="918"/>
      <c r="Q589" s="918"/>
      <c r="R589" s="918"/>
      <c r="S589" s="918"/>
      <c r="T589" s="918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1:256" s="16" customFormat="1" ht="31.5">
      <c r="A590" s="349"/>
      <c r="B590" s="349"/>
      <c r="C590" s="349"/>
      <c r="D590" s="639"/>
      <c r="E590" s="603"/>
      <c r="F590" s="585"/>
      <c r="G590" s="751" t="s">
        <v>690</v>
      </c>
      <c r="H590" s="492"/>
      <c r="I590" s="492"/>
      <c r="J590" s="876"/>
      <c r="K590" s="833"/>
      <c r="L590" s="920"/>
      <c r="M590" s="920"/>
      <c r="N590" s="920"/>
      <c r="O590" s="920"/>
      <c r="P590" s="920"/>
      <c r="Q590" s="920"/>
      <c r="R590" s="920"/>
      <c r="S590" s="920"/>
      <c r="T590" s="920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1:256" s="16" customFormat="1" ht="15.75">
      <c r="A591" s="335"/>
      <c r="B591" s="335"/>
      <c r="C591" s="335"/>
      <c r="D591" s="629"/>
      <c r="E591" s="568"/>
      <c r="F591" s="588"/>
      <c r="G591" s="849" t="s">
        <v>63</v>
      </c>
      <c r="H591" s="491">
        <f>H472+H485+H499+H510+H520+H529+H537+H545+H553+H561+H569+H579+H588</f>
        <v>6967485</v>
      </c>
      <c r="I591" s="491">
        <f>I472+I485+I499+I510+I520+I529+I537+I545+I553+I561+I569+I579+I588</f>
        <v>2291877.32</v>
      </c>
      <c r="J591" s="876">
        <f t="shared" si="16"/>
        <v>32.89389672170087</v>
      </c>
      <c r="K591" s="833">
        <f t="shared" si="17"/>
        <v>4675607.68</v>
      </c>
      <c r="L591" s="920"/>
      <c r="M591" s="920"/>
      <c r="N591" s="920"/>
      <c r="O591" s="920"/>
      <c r="P591" s="920"/>
      <c r="Q591" s="920"/>
      <c r="R591" s="920"/>
      <c r="S591" s="920"/>
      <c r="T591" s="920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1:256" s="16" customFormat="1" ht="15.75">
      <c r="A592" s="335"/>
      <c r="B592" s="335"/>
      <c r="C592" s="335"/>
      <c r="D592" s="629"/>
      <c r="E592" s="568"/>
      <c r="F592" s="588"/>
      <c r="G592" s="752" t="s">
        <v>660</v>
      </c>
      <c r="H592" s="492"/>
      <c r="I592" s="492"/>
      <c r="J592" s="876"/>
      <c r="K592" s="833"/>
      <c r="L592" s="920"/>
      <c r="M592" s="920"/>
      <c r="N592" s="920"/>
      <c r="O592" s="920"/>
      <c r="P592" s="920"/>
      <c r="Q592" s="920"/>
      <c r="R592" s="920"/>
      <c r="S592" s="920"/>
      <c r="T592" s="920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1:256" s="16" customFormat="1" ht="15.75">
      <c r="A593" s="335"/>
      <c r="B593" s="335"/>
      <c r="C593" s="335"/>
      <c r="D593" s="629"/>
      <c r="E593" s="568"/>
      <c r="F593" s="588"/>
      <c r="G593" s="849" t="s">
        <v>65</v>
      </c>
      <c r="H593" s="494">
        <f>H487+H501+H512+H571</f>
        <v>2160000</v>
      </c>
      <c r="I593" s="988"/>
      <c r="J593" s="876">
        <f t="shared" si="16"/>
        <v>0</v>
      </c>
      <c r="K593" s="833">
        <f t="shared" si="17"/>
        <v>2160000</v>
      </c>
      <c r="L593" s="919"/>
      <c r="M593" s="919"/>
      <c r="N593" s="919"/>
      <c r="O593" s="919"/>
      <c r="P593" s="919"/>
      <c r="Q593" s="919"/>
      <c r="R593" s="919"/>
      <c r="S593" s="919"/>
      <c r="T593" s="919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1:256" s="16" customFormat="1" ht="16.5" thickBot="1">
      <c r="A594" s="349"/>
      <c r="B594" s="335"/>
      <c r="C594" s="335"/>
      <c r="D594" s="629"/>
      <c r="E594" s="568"/>
      <c r="F594" s="588"/>
      <c r="G594" s="847" t="s">
        <v>328</v>
      </c>
      <c r="H594" s="493">
        <f>H591+H593</f>
        <v>9127485</v>
      </c>
      <c r="I594" s="493">
        <f>I591</f>
        <v>2291877.32</v>
      </c>
      <c r="J594" s="872">
        <f t="shared" si="16"/>
        <v>25.10962570741009</v>
      </c>
      <c r="K594" s="832">
        <f t="shared" si="17"/>
        <v>6835607.68</v>
      </c>
      <c r="L594" s="920"/>
      <c r="M594" s="920"/>
      <c r="N594" s="920"/>
      <c r="O594" s="920"/>
      <c r="P594" s="920"/>
      <c r="Q594" s="920"/>
      <c r="R594" s="920"/>
      <c r="S594" s="920"/>
      <c r="T594" s="920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1:256" s="16" customFormat="1" ht="16.5" thickTop="1">
      <c r="A595" s="848"/>
      <c r="B595" s="115"/>
      <c r="C595" s="115">
        <v>820</v>
      </c>
      <c r="D595" s="363"/>
      <c r="E595" s="363"/>
      <c r="F595" s="985"/>
      <c r="G595" s="986" t="s">
        <v>257</v>
      </c>
      <c r="H595" s="505"/>
      <c r="I595" s="505"/>
      <c r="J595" s="878"/>
      <c r="K595" s="956"/>
      <c r="L595" s="921"/>
      <c r="M595" s="921"/>
      <c r="N595" s="921"/>
      <c r="O595" s="921"/>
      <c r="P595" s="921"/>
      <c r="Q595" s="921"/>
      <c r="R595" s="921"/>
      <c r="S595" s="921"/>
      <c r="T595" s="921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1:256" s="16" customFormat="1" ht="32.25" thickBot="1">
      <c r="A596" s="90"/>
      <c r="B596" s="90">
        <v>3.14</v>
      </c>
      <c r="C596" s="90"/>
      <c r="D596" s="359"/>
      <c r="E596" s="329"/>
      <c r="F596" s="48"/>
      <c r="G596" s="61" t="s">
        <v>258</v>
      </c>
      <c r="H596" s="493"/>
      <c r="I596" s="493"/>
      <c r="J596" s="875"/>
      <c r="K596" s="987"/>
      <c r="L596" s="918"/>
      <c r="M596" s="918"/>
      <c r="N596" s="918"/>
      <c r="O596" s="918"/>
      <c r="P596" s="918"/>
      <c r="Q596" s="918"/>
      <c r="R596" s="918"/>
      <c r="S596" s="918"/>
      <c r="T596" s="918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1:256" s="16" customFormat="1" ht="32.25" thickTop="1">
      <c r="A597" s="346"/>
      <c r="B597" s="346"/>
      <c r="C597" s="346"/>
      <c r="D597" s="657"/>
      <c r="E597" s="573">
        <v>159</v>
      </c>
      <c r="F597" s="576">
        <v>411</v>
      </c>
      <c r="G597" s="577" t="s">
        <v>259</v>
      </c>
      <c r="H597" s="482">
        <f>H598</f>
        <v>4000000</v>
      </c>
      <c r="I597" s="482">
        <f>I598</f>
        <v>1456150.14</v>
      </c>
      <c r="J597" s="878">
        <f aca="true" t="shared" si="18" ref="J597:J659">I597/H597*100</f>
        <v>36.40375349999999</v>
      </c>
      <c r="K597" s="826">
        <f aca="true" t="shared" si="19" ref="K597:K659">H597-I597</f>
        <v>2543849.8600000003</v>
      </c>
      <c r="L597" s="918"/>
      <c r="M597" s="918"/>
      <c r="N597" s="918"/>
      <c r="O597" s="918"/>
      <c r="P597" s="918"/>
      <c r="Q597" s="918"/>
      <c r="R597" s="918"/>
      <c r="S597" s="918"/>
      <c r="T597" s="918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1:256" s="16" customFormat="1" ht="16.5" thickBot="1">
      <c r="A598" s="376"/>
      <c r="B598" s="376"/>
      <c r="C598" s="376"/>
      <c r="D598" s="658"/>
      <c r="E598" s="578"/>
      <c r="F598" s="579">
        <v>411110</v>
      </c>
      <c r="G598" s="563" t="s">
        <v>259</v>
      </c>
      <c r="H598" s="488">
        <v>4000000</v>
      </c>
      <c r="I598" s="488">
        <v>1456150.14</v>
      </c>
      <c r="J598" s="875">
        <f t="shared" si="18"/>
        <v>36.40375349999999</v>
      </c>
      <c r="K598" s="828">
        <f t="shared" si="19"/>
        <v>2543849.8600000003</v>
      </c>
      <c r="L598" s="919"/>
      <c r="M598" s="919"/>
      <c r="N598" s="919"/>
      <c r="O598" s="919"/>
      <c r="P598" s="919"/>
      <c r="Q598" s="919"/>
      <c r="R598" s="919"/>
      <c r="S598" s="919"/>
      <c r="T598" s="919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1:256" s="16" customFormat="1" ht="32.25" thickTop="1">
      <c r="A599" s="338"/>
      <c r="B599" s="338"/>
      <c r="C599" s="338"/>
      <c r="D599" s="625"/>
      <c r="E599" s="573">
        <v>160</v>
      </c>
      <c r="F599" s="576">
        <v>412</v>
      </c>
      <c r="G599" s="577" t="s">
        <v>260</v>
      </c>
      <c r="H599" s="554">
        <f>H600</f>
        <v>720000</v>
      </c>
      <c r="I599" s="554">
        <f>I600</f>
        <v>260650.87</v>
      </c>
      <c r="J599" s="878">
        <f t="shared" si="18"/>
        <v>36.20150972222222</v>
      </c>
      <c r="K599" s="826">
        <f t="shared" si="19"/>
        <v>459349.13</v>
      </c>
      <c r="L599" s="918"/>
      <c r="M599" s="918"/>
      <c r="N599" s="918"/>
      <c r="O599" s="918"/>
      <c r="P599" s="918"/>
      <c r="Q599" s="918"/>
      <c r="R599" s="918"/>
      <c r="S599" s="918"/>
      <c r="T599" s="918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:256" s="16" customFormat="1" ht="32.25" thickBot="1">
      <c r="A600" s="342"/>
      <c r="B600" s="342"/>
      <c r="C600" s="342"/>
      <c r="D600" s="624"/>
      <c r="E600" s="578"/>
      <c r="F600" s="579">
        <v>412000</v>
      </c>
      <c r="G600" s="563" t="s">
        <v>260</v>
      </c>
      <c r="H600" s="488">
        <v>720000</v>
      </c>
      <c r="I600" s="488">
        <v>260650.87</v>
      </c>
      <c r="J600" s="875">
        <f t="shared" si="18"/>
        <v>36.20150972222222</v>
      </c>
      <c r="K600" s="828">
        <f t="shared" si="19"/>
        <v>459349.13</v>
      </c>
      <c r="L600" s="919"/>
      <c r="M600" s="919"/>
      <c r="N600" s="919"/>
      <c r="O600" s="919"/>
      <c r="P600" s="919"/>
      <c r="Q600" s="919"/>
      <c r="R600" s="919"/>
      <c r="S600" s="919"/>
      <c r="T600" s="919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1:256" s="16" customFormat="1" ht="17.25" thickBot="1" thickTop="1">
      <c r="A601" s="342"/>
      <c r="B601" s="342"/>
      <c r="C601" s="342"/>
      <c r="D601" s="624"/>
      <c r="E601" s="595">
        <v>161</v>
      </c>
      <c r="F601" s="596">
        <v>413</v>
      </c>
      <c r="G601" s="549" t="s">
        <v>373</v>
      </c>
      <c r="H601" s="541"/>
      <c r="I601" s="541"/>
      <c r="J601" s="878"/>
      <c r="K601" s="826">
        <f t="shared" si="19"/>
        <v>0</v>
      </c>
      <c r="L601" s="920"/>
      <c r="M601" s="920"/>
      <c r="N601" s="920"/>
      <c r="O601" s="920"/>
      <c r="P601" s="920"/>
      <c r="Q601" s="920"/>
      <c r="R601" s="920"/>
      <c r="S601" s="920"/>
      <c r="T601" s="920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1:256" s="16" customFormat="1" ht="17.25" thickBot="1" thickTop="1">
      <c r="A602" s="342"/>
      <c r="B602" s="342"/>
      <c r="C602" s="342"/>
      <c r="D602" s="624"/>
      <c r="E602" s="595">
        <v>162</v>
      </c>
      <c r="F602" s="596">
        <v>414</v>
      </c>
      <c r="G602" s="549" t="s">
        <v>481</v>
      </c>
      <c r="H602" s="541">
        <v>250000</v>
      </c>
      <c r="I602" s="541">
        <v>0</v>
      </c>
      <c r="J602" s="878">
        <f t="shared" si="18"/>
        <v>0</v>
      </c>
      <c r="K602" s="826">
        <f t="shared" si="19"/>
        <v>250000</v>
      </c>
      <c r="L602" s="920"/>
      <c r="M602" s="920"/>
      <c r="N602" s="920"/>
      <c r="O602" s="920"/>
      <c r="P602" s="920"/>
      <c r="Q602" s="920"/>
      <c r="R602" s="920"/>
      <c r="S602" s="920"/>
      <c r="T602" s="920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1:256" s="16" customFormat="1" ht="17.25" thickBot="1" thickTop="1">
      <c r="A603" s="342"/>
      <c r="B603" s="342"/>
      <c r="C603" s="342"/>
      <c r="D603" s="624"/>
      <c r="E603" s="595">
        <v>163</v>
      </c>
      <c r="F603" s="759">
        <v>416</v>
      </c>
      <c r="G603" s="760" t="s">
        <v>351</v>
      </c>
      <c r="H603" s="757"/>
      <c r="I603" s="757"/>
      <c r="J603" s="878"/>
      <c r="K603" s="826">
        <f t="shared" si="19"/>
        <v>0</v>
      </c>
      <c r="L603" s="918"/>
      <c r="M603" s="918"/>
      <c r="N603" s="918"/>
      <c r="O603" s="918"/>
      <c r="P603" s="918"/>
      <c r="Q603" s="918"/>
      <c r="R603" s="918"/>
      <c r="S603" s="918"/>
      <c r="T603" s="918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1:256" s="16" customFormat="1" ht="17.25" thickBot="1" thickTop="1">
      <c r="A604" s="336"/>
      <c r="B604" s="336"/>
      <c r="C604" s="336"/>
      <c r="D604" s="623"/>
      <c r="E604" s="580">
        <v>164</v>
      </c>
      <c r="F604" s="761">
        <v>421</v>
      </c>
      <c r="G604" s="746" t="s">
        <v>198</v>
      </c>
      <c r="H604" s="758">
        <f>H605+H606+H607+H608+H609+H610</f>
        <v>1845000</v>
      </c>
      <c r="I604" s="758">
        <f>I605+I606+I607+I608+I609+I610</f>
        <v>968253.92</v>
      </c>
      <c r="J604" s="878">
        <f t="shared" si="18"/>
        <v>52.47988726287262</v>
      </c>
      <c r="K604" s="826">
        <f t="shared" si="19"/>
        <v>876746.08</v>
      </c>
      <c r="L604" s="918"/>
      <c r="M604" s="918"/>
      <c r="N604" s="918"/>
      <c r="O604" s="918"/>
      <c r="P604" s="918"/>
      <c r="Q604" s="918"/>
      <c r="R604" s="918"/>
      <c r="S604" s="918"/>
      <c r="T604" s="918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6" customFormat="1" ht="21" customHeight="1" thickTop="1">
      <c r="A605" s="338"/>
      <c r="B605" s="338"/>
      <c r="C605" s="338"/>
      <c r="D605" s="622"/>
      <c r="E605" s="588"/>
      <c r="F605" s="698">
        <v>421100</v>
      </c>
      <c r="G605" s="705" t="s">
        <v>221</v>
      </c>
      <c r="H605" s="502">
        <v>90000</v>
      </c>
      <c r="I605" s="502">
        <v>12000</v>
      </c>
      <c r="J605" s="878">
        <f t="shared" si="18"/>
        <v>13.333333333333334</v>
      </c>
      <c r="K605" s="826">
        <f t="shared" si="19"/>
        <v>78000</v>
      </c>
      <c r="L605" s="919"/>
      <c r="M605" s="919"/>
      <c r="N605" s="919"/>
      <c r="O605" s="919"/>
      <c r="P605" s="919"/>
      <c r="Q605" s="919"/>
      <c r="R605" s="919"/>
      <c r="S605" s="919"/>
      <c r="T605" s="919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16" customFormat="1" ht="21" customHeight="1">
      <c r="A606" s="377"/>
      <c r="B606" s="377"/>
      <c r="C606" s="377"/>
      <c r="D606" s="1078"/>
      <c r="E606" s="592"/>
      <c r="F606" s="593">
        <v>421200</v>
      </c>
      <c r="G606" s="594" t="s">
        <v>261</v>
      </c>
      <c r="H606" s="500">
        <v>1400000</v>
      </c>
      <c r="I606" s="500">
        <v>858678.14</v>
      </c>
      <c r="J606" s="876">
        <f t="shared" si="18"/>
        <v>61.334152857142854</v>
      </c>
      <c r="K606" s="833">
        <f t="shared" si="19"/>
        <v>541321.86</v>
      </c>
      <c r="L606" s="919"/>
      <c r="M606" s="919"/>
      <c r="N606" s="919"/>
      <c r="O606" s="919"/>
      <c r="P606" s="919"/>
      <c r="Q606" s="919"/>
      <c r="R606" s="919"/>
      <c r="S606" s="919"/>
      <c r="T606" s="919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1:256" s="16" customFormat="1" ht="15.75">
      <c r="A607" s="335"/>
      <c r="B607" s="335"/>
      <c r="C607" s="335"/>
      <c r="D607" s="622"/>
      <c r="E607" s="387"/>
      <c r="F607" s="575">
        <v>421300</v>
      </c>
      <c r="G607" s="591" t="s">
        <v>222</v>
      </c>
      <c r="H607" s="509">
        <v>180000</v>
      </c>
      <c r="I607" s="509">
        <v>80037</v>
      </c>
      <c r="J607" s="876">
        <f t="shared" si="18"/>
        <v>44.464999999999996</v>
      </c>
      <c r="K607" s="833">
        <f t="shared" si="19"/>
        <v>99963</v>
      </c>
      <c r="L607" s="919"/>
      <c r="M607" s="919"/>
      <c r="N607" s="919"/>
      <c r="O607" s="919"/>
      <c r="P607" s="919"/>
      <c r="Q607" s="919"/>
      <c r="R607" s="919"/>
      <c r="S607" s="919"/>
      <c r="T607" s="919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1:256" s="16" customFormat="1" ht="15.75">
      <c r="A608" s="335"/>
      <c r="B608" s="335"/>
      <c r="C608" s="335"/>
      <c r="D608" s="622"/>
      <c r="E608" s="592"/>
      <c r="F608" s="593">
        <v>421400</v>
      </c>
      <c r="G608" s="594" t="s">
        <v>306</v>
      </c>
      <c r="H608" s="500"/>
      <c r="I608" s="500"/>
      <c r="J608" s="876"/>
      <c r="K608" s="833">
        <f t="shared" si="19"/>
        <v>0</v>
      </c>
      <c r="L608" s="919"/>
      <c r="M608" s="919"/>
      <c r="N608" s="919"/>
      <c r="O608" s="919"/>
      <c r="P608" s="919"/>
      <c r="Q608" s="919"/>
      <c r="R608" s="919"/>
      <c r="S608" s="919"/>
      <c r="T608" s="919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1:256" s="16" customFormat="1" ht="15.75">
      <c r="A609" s="335"/>
      <c r="B609" s="335"/>
      <c r="C609" s="335"/>
      <c r="D609" s="622"/>
      <c r="E609" s="588"/>
      <c r="F609" s="698">
        <v>421500</v>
      </c>
      <c r="G609" s="705" t="s">
        <v>223</v>
      </c>
      <c r="H609" s="502">
        <v>175000</v>
      </c>
      <c r="I609" s="502">
        <v>17538.78</v>
      </c>
      <c r="J609" s="876">
        <f t="shared" si="18"/>
        <v>10.02216</v>
      </c>
      <c r="K609" s="833">
        <f t="shared" si="19"/>
        <v>157461.22</v>
      </c>
      <c r="L609" s="919"/>
      <c r="M609" s="919"/>
      <c r="N609" s="919"/>
      <c r="O609" s="919"/>
      <c r="P609" s="919"/>
      <c r="Q609" s="919"/>
      <c r="R609" s="919"/>
      <c r="S609" s="919"/>
      <c r="T609" s="919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16" customFormat="1" ht="16.5" thickBot="1">
      <c r="A610" s="342"/>
      <c r="B610" s="342"/>
      <c r="C610" s="342"/>
      <c r="D610" s="624"/>
      <c r="E610" s="578"/>
      <c r="F610" s="579">
        <v>421900</v>
      </c>
      <c r="G610" s="563" t="s">
        <v>228</v>
      </c>
      <c r="H610" s="483"/>
      <c r="I610" s="483"/>
      <c r="J610" s="872"/>
      <c r="K610" s="832">
        <f t="shared" si="19"/>
        <v>0</v>
      </c>
      <c r="L610" s="919"/>
      <c r="M610" s="919"/>
      <c r="N610" s="919"/>
      <c r="O610" s="919"/>
      <c r="P610" s="919"/>
      <c r="Q610" s="919"/>
      <c r="R610" s="919"/>
      <c r="S610" s="919"/>
      <c r="T610" s="919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256" s="16" customFormat="1" ht="17.25" thickBot="1" thickTop="1">
      <c r="A611" s="335"/>
      <c r="B611" s="335"/>
      <c r="C611" s="335"/>
      <c r="D611" s="622"/>
      <c r="E611" s="588">
        <v>165</v>
      </c>
      <c r="F611" s="747">
        <v>422</v>
      </c>
      <c r="G611" s="705" t="s">
        <v>264</v>
      </c>
      <c r="H611" s="486"/>
      <c r="I611" s="486"/>
      <c r="J611" s="878"/>
      <c r="K611" s="826">
        <f t="shared" si="19"/>
        <v>0</v>
      </c>
      <c r="L611" s="918"/>
      <c r="M611" s="918"/>
      <c r="N611" s="918"/>
      <c r="O611" s="918"/>
      <c r="P611" s="918"/>
      <c r="Q611" s="918"/>
      <c r="R611" s="918"/>
      <c r="S611" s="918"/>
      <c r="T611" s="918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1:256" s="16" customFormat="1" ht="17.25" thickBot="1" thickTop="1">
      <c r="A612" s="336"/>
      <c r="B612" s="336"/>
      <c r="C612" s="336"/>
      <c r="D612" s="623"/>
      <c r="E612" s="580">
        <v>166</v>
      </c>
      <c r="F612" s="581">
        <v>423</v>
      </c>
      <c r="G612" s="598" t="s">
        <v>201</v>
      </c>
      <c r="H612" s="484">
        <v>50000</v>
      </c>
      <c r="I612" s="484">
        <v>0</v>
      </c>
      <c r="J612" s="878">
        <f t="shared" si="18"/>
        <v>0</v>
      </c>
      <c r="K612" s="826">
        <f t="shared" si="19"/>
        <v>50000</v>
      </c>
      <c r="L612" s="918"/>
      <c r="M612" s="918"/>
      <c r="N612" s="918"/>
      <c r="O612" s="918"/>
      <c r="P612" s="918"/>
      <c r="Q612" s="918"/>
      <c r="R612" s="918"/>
      <c r="S612" s="918"/>
      <c r="T612" s="918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1:256" s="16" customFormat="1" ht="16.5" thickTop="1">
      <c r="A613" s="335"/>
      <c r="B613" s="335"/>
      <c r="C613" s="335"/>
      <c r="D613" s="622"/>
      <c r="E613" s="585">
        <v>167</v>
      </c>
      <c r="F613" s="586">
        <v>424</v>
      </c>
      <c r="G613" s="587" t="s">
        <v>225</v>
      </c>
      <c r="H613" s="491">
        <v>1000000</v>
      </c>
      <c r="I613" s="491">
        <v>254245</v>
      </c>
      <c r="J613" s="878">
        <f t="shared" si="18"/>
        <v>25.4245</v>
      </c>
      <c r="K613" s="826">
        <f t="shared" si="19"/>
        <v>745755</v>
      </c>
      <c r="L613" s="918"/>
      <c r="M613" s="918"/>
      <c r="N613" s="918"/>
      <c r="O613" s="918"/>
      <c r="P613" s="918"/>
      <c r="Q613" s="918"/>
      <c r="R613" s="918"/>
      <c r="S613" s="918"/>
      <c r="T613" s="918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256" s="16" customFormat="1" ht="79.5" thickBot="1">
      <c r="A614" s="337"/>
      <c r="B614" s="337"/>
      <c r="C614" s="337"/>
      <c r="D614" s="644"/>
      <c r="E614" s="578"/>
      <c r="F614" s="579"/>
      <c r="G614" s="563" t="s">
        <v>622</v>
      </c>
      <c r="H614" s="488"/>
      <c r="I614" s="488"/>
      <c r="J614" s="875"/>
      <c r="K614" s="828">
        <f t="shared" si="19"/>
        <v>0</v>
      </c>
      <c r="L614" s="919"/>
      <c r="M614" s="919"/>
      <c r="N614" s="919"/>
      <c r="O614" s="919"/>
      <c r="P614" s="919"/>
      <c r="Q614" s="919"/>
      <c r="R614" s="919"/>
      <c r="S614" s="919"/>
      <c r="T614" s="919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1:256" s="16" customFormat="1" ht="17.25" thickBot="1" thickTop="1">
      <c r="A615" s="335"/>
      <c r="B615" s="335"/>
      <c r="C615" s="335"/>
      <c r="D615" s="622"/>
      <c r="E615" s="585">
        <v>168</v>
      </c>
      <c r="F615" s="586">
        <v>425</v>
      </c>
      <c r="G615" s="587" t="s">
        <v>262</v>
      </c>
      <c r="H615" s="491">
        <v>500000</v>
      </c>
      <c r="I615" s="491">
        <v>14945.76</v>
      </c>
      <c r="J615" s="878">
        <f t="shared" si="18"/>
        <v>2.9891520000000003</v>
      </c>
      <c r="K615" s="826">
        <f t="shared" si="19"/>
        <v>485054.24</v>
      </c>
      <c r="L615" s="918"/>
      <c r="M615" s="918"/>
      <c r="N615" s="918"/>
      <c r="O615" s="918"/>
      <c r="P615" s="918"/>
      <c r="Q615" s="918"/>
      <c r="R615" s="918"/>
      <c r="S615" s="918"/>
      <c r="T615" s="918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1:256" s="16" customFormat="1" ht="17.25" thickBot="1" thickTop="1">
      <c r="A616" s="336"/>
      <c r="B616" s="336"/>
      <c r="C616" s="336"/>
      <c r="D616" s="623"/>
      <c r="E616" s="580">
        <v>169</v>
      </c>
      <c r="F616" s="581">
        <v>426</v>
      </c>
      <c r="G616" s="598" t="s">
        <v>227</v>
      </c>
      <c r="H616" s="530"/>
      <c r="I616" s="530"/>
      <c r="J616" s="878"/>
      <c r="K616" s="826"/>
      <c r="L616" s="918"/>
      <c r="M616" s="918"/>
      <c r="N616" s="918"/>
      <c r="O616" s="918"/>
      <c r="P616" s="918"/>
      <c r="Q616" s="918"/>
      <c r="R616" s="918"/>
      <c r="S616" s="918"/>
      <c r="T616" s="918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1:256" s="16" customFormat="1" ht="17.25" thickBot="1" thickTop="1">
      <c r="A617" s="336"/>
      <c r="B617" s="336"/>
      <c r="C617" s="336"/>
      <c r="D617" s="623"/>
      <c r="E617" s="580">
        <v>170</v>
      </c>
      <c r="F617" s="581">
        <v>481</v>
      </c>
      <c r="G617" s="598" t="s">
        <v>232</v>
      </c>
      <c r="H617" s="531"/>
      <c r="I617" s="531"/>
      <c r="J617" s="878"/>
      <c r="K617" s="826"/>
      <c r="L617" s="918"/>
      <c r="M617" s="918"/>
      <c r="N617" s="918"/>
      <c r="O617" s="918"/>
      <c r="P617" s="918"/>
      <c r="Q617" s="918"/>
      <c r="R617" s="918"/>
      <c r="S617" s="918"/>
      <c r="T617" s="918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1:256" s="16" customFormat="1" ht="17.25" thickBot="1" thickTop="1">
      <c r="A618" s="336"/>
      <c r="B618" s="336"/>
      <c r="C618" s="336"/>
      <c r="D618" s="623"/>
      <c r="E618" s="580">
        <v>171</v>
      </c>
      <c r="F618" s="581">
        <v>482</v>
      </c>
      <c r="G618" s="582" t="s">
        <v>510</v>
      </c>
      <c r="H618" s="484">
        <v>30000</v>
      </c>
      <c r="I618" s="484">
        <v>0</v>
      </c>
      <c r="J618" s="878">
        <f t="shared" si="18"/>
        <v>0</v>
      </c>
      <c r="K618" s="826">
        <f t="shared" si="19"/>
        <v>30000</v>
      </c>
      <c r="L618" s="920"/>
      <c r="M618" s="920"/>
      <c r="N618" s="920"/>
      <c r="O618" s="920"/>
      <c r="P618" s="920"/>
      <c r="Q618" s="920"/>
      <c r="R618" s="920"/>
      <c r="S618" s="920"/>
      <c r="T618" s="920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1:256" s="16" customFormat="1" ht="16.5" thickTop="1">
      <c r="A619" s="335"/>
      <c r="B619" s="335"/>
      <c r="C619" s="335"/>
      <c r="D619" s="622"/>
      <c r="E619" s="585">
        <v>172</v>
      </c>
      <c r="F619" s="586">
        <v>511</v>
      </c>
      <c r="G619" s="587" t="s">
        <v>302</v>
      </c>
      <c r="H619" s="525">
        <f>H620</f>
        <v>0</v>
      </c>
      <c r="I619" s="525">
        <f>I620</f>
        <v>0</v>
      </c>
      <c r="J619" s="878"/>
      <c r="K619" s="826">
        <f t="shared" si="19"/>
        <v>0</v>
      </c>
      <c r="L619" s="918"/>
      <c r="M619" s="918"/>
      <c r="N619" s="918"/>
      <c r="O619" s="918"/>
      <c r="P619" s="918"/>
      <c r="Q619" s="918"/>
      <c r="R619" s="918"/>
      <c r="S619" s="918"/>
      <c r="T619" s="918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1:256" s="16" customFormat="1" ht="16.5" thickBot="1">
      <c r="A620" s="335"/>
      <c r="B620" s="335"/>
      <c r="C620" s="335"/>
      <c r="D620" s="622"/>
      <c r="E620" s="588"/>
      <c r="F620" s="698">
        <v>511310</v>
      </c>
      <c r="G620" s="705" t="s">
        <v>330</v>
      </c>
      <c r="H620" s="745">
        <v>0</v>
      </c>
      <c r="I620" s="745">
        <v>0</v>
      </c>
      <c r="J620" s="875"/>
      <c r="K620" s="828">
        <f t="shared" si="19"/>
        <v>0</v>
      </c>
      <c r="L620" s="919"/>
      <c r="M620" s="919"/>
      <c r="N620" s="919"/>
      <c r="O620" s="919"/>
      <c r="P620" s="919"/>
      <c r="Q620" s="919"/>
      <c r="R620" s="919"/>
      <c r="S620" s="919"/>
      <c r="T620" s="919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1:256" s="16" customFormat="1" ht="17.25" thickBot="1" thickTop="1">
      <c r="A621" s="338"/>
      <c r="B621" s="338"/>
      <c r="C621" s="338"/>
      <c r="D621" s="625"/>
      <c r="E621" s="573">
        <v>173</v>
      </c>
      <c r="F621" s="576">
        <v>512</v>
      </c>
      <c r="G621" s="577" t="s">
        <v>229</v>
      </c>
      <c r="H621" s="482">
        <v>250000</v>
      </c>
      <c r="I621" s="482">
        <v>0</v>
      </c>
      <c r="J621" s="878">
        <f t="shared" si="18"/>
        <v>0</v>
      </c>
      <c r="K621" s="826">
        <f t="shared" si="19"/>
        <v>250000</v>
      </c>
      <c r="L621" s="918"/>
      <c r="M621" s="918"/>
      <c r="N621" s="918"/>
      <c r="O621" s="918"/>
      <c r="P621" s="918"/>
      <c r="Q621" s="918"/>
      <c r="R621" s="918"/>
      <c r="S621" s="918"/>
      <c r="T621" s="918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1:256" s="16" customFormat="1" ht="16.5" thickTop="1">
      <c r="A622" s="338"/>
      <c r="B622" s="338"/>
      <c r="C622" s="338"/>
      <c r="D622" s="645"/>
      <c r="E622" s="722"/>
      <c r="F622" s="572"/>
      <c r="G622" s="577" t="s">
        <v>161</v>
      </c>
      <c r="H622" s="489"/>
      <c r="I622" s="489"/>
      <c r="J622" s="878"/>
      <c r="K622" s="826">
        <f t="shared" si="19"/>
        <v>0</v>
      </c>
      <c r="L622" s="918"/>
      <c r="M622" s="918"/>
      <c r="N622" s="918"/>
      <c r="O622" s="918"/>
      <c r="P622" s="918"/>
      <c r="Q622" s="918"/>
      <c r="R622" s="918"/>
      <c r="S622" s="918"/>
      <c r="T622" s="918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1:256" s="16" customFormat="1" ht="15.75">
      <c r="A623" s="335"/>
      <c r="B623" s="335"/>
      <c r="C623" s="335"/>
      <c r="D623" s="629"/>
      <c r="E623" s="568"/>
      <c r="F623" s="602"/>
      <c r="G623" s="594" t="s">
        <v>63</v>
      </c>
      <c r="H623" s="491">
        <f>H597+H599+H601+H602+H603+H604+H611+H612+H613+H615+H616+H617+H618+H619+H621</f>
        <v>8645000</v>
      </c>
      <c r="I623" s="491">
        <f>I597+I599+I601+I602+I603+I604+I611+I612+I613+I615+I616+I617+I618+I619+I621</f>
        <v>2954245.6899999995</v>
      </c>
      <c r="J623" s="876">
        <f t="shared" si="18"/>
        <v>34.172882475419314</v>
      </c>
      <c r="K623" s="833">
        <f t="shared" si="19"/>
        <v>5690754.3100000005</v>
      </c>
      <c r="L623" s="918"/>
      <c r="M623" s="918"/>
      <c r="N623" s="918"/>
      <c r="O623" s="918"/>
      <c r="P623" s="918"/>
      <c r="Q623" s="918"/>
      <c r="R623" s="918"/>
      <c r="S623" s="918"/>
      <c r="T623" s="918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1:256" s="16" customFormat="1" ht="15.75">
      <c r="A624" s="335"/>
      <c r="B624" s="335"/>
      <c r="C624" s="335"/>
      <c r="D624" s="629"/>
      <c r="E624" s="568"/>
      <c r="F624" s="588"/>
      <c r="G624" s="594" t="s">
        <v>551</v>
      </c>
      <c r="H624" s="506">
        <v>2414000</v>
      </c>
      <c r="I624" s="506">
        <v>1181000</v>
      </c>
      <c r="J624" s="876"/>
      <c r="K624" s="833">
        <f t="shared" si="19"/>
        <v>1233000</v>
      </c>
      <c r="L624" s="918"/>
      <c r="M624" s="918"/>
      <c r="N624" s="918"/>
      <c r="O624" s="918"/>
      <c r="P624" s="918"/>
      <c r="Q624" s="918"/>
      <c r="R624" s="918"/>
      <c r="S624" s="918"/>
      <c r="T624" s="918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1:256" s="16" customFormat="1" ht="15.75">
      <c r="A625" s="335"/>
      <c r="B625" s="335"/>
      <c r="C625" s="335"/>
      <c r="D625" s="629"/>
      <c r="E625" s="568"/>
      <c r="F625" s="588"/>
      <c r="G625" s="591" t="s">
        <v>65</v>
      </c>
      <c r="H625" s="532">
        <v>96000</v>
      </c>
      <c r="I625" s="532"/>
      <c r="J625" s="876"/>
      <c r="K625" s="833">
        <f t="shared" si="19"/>
        <v>96000</v>
      </c>
      <c r="L625" s="918"/>
      <c r="M625" s="918"/>
      <c r="N625" s="918"/>
      <c r="O625" s="918"/>
      <c r="P625" s="918"/>
      <c r="Q625" s="918"/>
      <c r="R625" s="918"/>
      <c r="S625" s="918"/>
      <c r="T625" s="918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1:256" s="16" customFormat="1" ht="16.5" thickBot="1">
      <c r="A626" s="342"/>
      <c r="B626" s="342"/>
      <c r="C626" s="342"/>
      <c r="D626" s="646"/>
      <c r="E626" s="762"/>
      <c r="F626" s="595"/>
      <c r="G626" s="604" t="s">
        <v>162</v>
      </c>
      <c r="H626" s="490">
        <f>H623</f>
        <v>8645000</v>
      </c>
      <c r="I626" s="490">
        <f>I623+I624</f>
        <v>4135245.6899999995</v>
      </c>
      <c r="J626" s="872">
        <f t="shared" si="18"/>
        <v>47.83395824175823</v>
      </c>
      <c r="K626" s="832">
        <f t="shared" si="19"/>
        <v>4509754.3100000005</v>
      </c>
      <c r="L626" s="918"/>
      <c r="M626" s="918"/>
      <c r="N626" s="918"/>
      <c r="O626" s="918"/>
      <c r="P626" s="918"/>
      <c r="Q626" s="918"/>
      <c r="R626" s="918"/>
      <c r="S626" s="918"/>
      <c r="T626" s="918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1:256" s="16" customFormat="1" ht="33" thickBot="1" thickTop="1">
      <c r="A627" s="253"/>
      <c r="B627" s="253" t="s">
        <v>693</v>
      </c>
      <c r="C627" s="253"/>
      <c r="D627" s="659"/>
      <c r="E627" s="334"/>
      <c r="F627" s="107"/>
      <c r="G627" s="82" t="s">
        <v>263</v>
      </c>
      <c r="H627" s="517"/>
      <c r="I627" s="517"/>
      <c r="J627" s="878"/>
      <c r="K627" s="956"/>
      <c r="L627" s="917"/>
      <c r="M627" s="917"/>
      <c r="N627" s="917"/>
      <c r="O627" s="917"/>
      <c r="P627" s="917"/>
      <c r="Q627" s="917"/>
      <c r="R627" s="917"/>
      <c r="S627" s="917"/>
      <c r="T627" s="917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1:256" s="16" customFormat="1" ht="16.5" thickTop="1">
      <c r="A628" s="76"/>
      <c r="B628" s="76"/>
      <c r="C628" s="76"/>
      <c r="D628" s="621"/>
      <c r="E628" s="573">
        <v>174</v>
      </c>
      <c r="F628" s="576">
        <v>411</v>
      </c>
      <c r="G628" s="577" t="s">
        <v>216</v>
      </c>
      <c r="H628" s="482">
        <f>H629</f>
        <v>2400000</v>
      </c>
      <c r="I628" s="482">
        <f>I629</f>
        <v>826354.89</v>
      </c>
      <c r="J628" s="878">
        <f t="shared" si="18"/>
        <v>34.43145375</v>
      </c>
      <c r="K628" s="826">
        <f t="shared" si="19"/>
        <v>1573645.1099999999</v>
      </c>
      <c r="L628" s="918"/>
      <c r="M628" s="918"/>
      <c r="N628" s="918"/>
      <c r="O628" s="918"/>
      <c r="P628" s="918"/>
      <c r="Q628" s="918"/>
      <c r="R628" s="918"/>
      <c r="S628" s="918"/>
      <c r="T628" s="918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1:256" s="16" customFormat="1" ht="16.5" thickBot="1">
      <c r="A629" s="342"/>
      <c r="B629" s="342"/>
      <c r="C629" s="342"/>
      <c r="D629" s="624"/>
      <c r="E629" s="578"/>
      <c r="F629" s="579">
        <v>411110</v>
      </c>
      <c r="G629" s="563" t="s">
        <v>216</v>
      </c>
      <c r="H629" s="488">
        <v>2400000</v>
      </c>
      <c r="I629" s="488">
        <v>826354.89</v>
      </c>
      <c r="J629" s="989">
        <f t="shared" si="18"/>
        <v>34.43145375</v>
      </c>
      <c r="K629" s="990">
        <f t="shared" si="19"/>
        <v>1573645.1099999999</v>
      </c>
      <c r="L629" s="919"/>
      <c r="M629" s="919"/>
      <c r="N629" s="919"/>
      <c r="O629" s="919"/>
      <c r="P629" s="919"/>
      <c r="Q629" s="919"/>
      <c r="R629" s="919"/>
      <c r="S629" s="919"/>
      <c r="T629" s="919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1:256" s="16" customFormat="1" ht="32.25" thickTop="1">
      <c r="A630" s="338"/>
      <c r="B630" s="338"/>
      <c r="C630" s="338"/>
      <c r="D630" s="625"/>
      <c r="E630" s="573">
        <v>175</v>
      </c>
      <c r="F630" s="576">
        <v>412</v>
      </c>
      <c r="G630" s="577" t="s">
        <v>260</v>
      </c>
      <c r="H630" s="482">
        <f>H631</f>
        <v>430000</v>
      </c>
      <c r="I630" s="482">
        <f>I631</f>
        <v>147917.53</v>
      </c>
      <c r="J630" s="878">
        <f t="shared" si="18"/>
        <v>34.39942558139535</v>
      </c>
      <c r="K630" s="826">
        <f t="shared" si="19"/>
        <v>282082.47</v>
      </c>
      <c r="L630" s="918"/>
      <c r="M630" s="918"/>
      <c r="N630" s="918"/>
      <c r="O630" s="918"/>
      <c r="P630" s="918"/>
      <c r="Q630" s="918"/>
      <c r="R630" s="918"/>
      <c r="S630" s="918"/>
      <c r="T630" s="918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1:256" s="16" customFormat="1" ht="32.25" thickBot="1">
      <c r="A631" s="342"/>
      <c r="B631" s="342"/>
      <c r="C631" s="342"/>
      <c r="D631" s="624"/>
      <c r="E631" s="578"/>
      <c r="F631" s="579">
        <v>412000</v>
      </c>
      <c r="G631" s="563" t="s">
        <v>260</v>
      </c>
      <c r="H631" s="488">
        <v>430000</v>
      </c>
      <c r="I631" s="488">
        <v>147917.53</v>
      </c>
      <c r="J631" s="875">
        <f t="shared" si="18"/>
        <v>34.39942558139535</v>
      </c>
      <c r="K631" s="828">
        <f t="shared" si="19"/>
        <v>282082.47</v>
      </c>
      <c r="L631" s="919"/>
      <c r="M631" s="919"/>
      <c r="N631" s="919"/>
      <c r="O631" s="919"/>
      <c r="P631" s="919"/>
      <c r="Q631" s="919"/>
      <c r="R631" s="919"/>
      <c r="S631" s="919"/>
      <c r="T631" s="919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1:256" s="16" customFormat="1" ht="17.25" thickBot="1" thickTop="1">
      <c r="A632" s="335"/>
      <c r="B632" s="335"/>
      <c r="C632" s="335"/>
      <c r="D632" s="622"/>
      <c r="E632" s="588">
        <v>176</v>
      </c>
      <c r="F632" s="747">
        <v>413</v>
      </c>
      <c r="G632" s="720" t="s">
        <v>373</v>
      </c>
      <c r="H632" s="533"/>
      <c r="I632" s="533"/>
      <c r="J632" s="878"/>
      <c r="K632" s="826">
        <f t="shared" si="19"/>
        <v>0</v>
      </c>
      <c r="L632" s="920"/>
      <c r="M632" s="920"/>
      <c r="N632" s="920"/>
      <c r="O632" s="920"/>
      <c r="P632" s="920"/>
      <c r="Q632" s="920"/>
      <c r="R632" s="920"/>
      <c r="S632" s="920"/>
      <c r="T632" s="920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1:256" s="16" customFormat="1" ht="17.25" thickBot="1" thickTop="1">
      <c r="A633" s="335"/>
      <c r="B633" s="335"/>
      <c r="C633" s="335"/>
      <c r="D633" s="622"/>
      <c r="E633" s="580">
        <v>177</v>
      </c>
      <c r="F633" s="581">
        <v>414</v>
      </c>
      <c r="G633" s="582" t="s">
        <v>481</v>
      </c>
      <c r="H633" s="530">
        <v>70000</v>
      </c>
      <c r="I633" s="530">
        <v>46549.59</v>
      </c>
      <c r="J633" s="878">
        <f t="shared" si="18"/>
        <v>66.49941428571428</v>
      </c>
      <c r="K633" s="826">
        <f t="shared" si="19"/>
        <v>23450.410000000003</v>
      </c>
      <c r="L633" s="920"/>
      <c r="M633" s="920"/>
      <c r="N633" s="920"/>
      <c r="O633" s="920"/>
      <c r="P633" s="920"/>
      <c r="Q633" s="920"/>
      <c r="R633" s="920"/>
      <c r="S633" s="920"/>
      <c r="T633" s="920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1:256" s="16" customFormat="1" ht="17.25" thickBot="1" thickTop="1">
      <c r="A634" s="335"/>
      <c r="B634" s="335"/>
      <c r="C634" s="335"/>
      <c r="D634" s="335"/>
      <c r="E634" s="991">
        <v>178</v>
      </c>
      <c r="F634" s="581">
        <v>415</v>
      </c>
      <c r="G634" s="582" t="s">
        <v>340</v>
      </c>
      <c r="H634" s="530"/>
      <c r="I634" s="530"/>
      <c r="J634" s="877"/>
      <c r="K634" s="836">
        <f t="shared" si="19"/>
        <v>0</v>
      </c>
      <c r="L634" s="920"/>
      <c r="M634" s="920"/>
      <c r="N634" s="920"/>
      <c r="O634" s="920"/>
      <c r="P634" s="920"/>
      <c r="Q634" s="920"/>
      <c r="R634" s="920"/>
      <c r="S634" s="920"/>
      <c r="T634" s="920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1:256" s="16" customFormat="1" ht="16.5" thickTop="1">
      <c r="A635" s="349"/>
      <c r="B635" s="349"/>
      <c r="C635" s="349"/>
      <c r="D635" s="640"/>
      <c r="E635" s="585">
        <v>179</v>
      </c>
      <c r="F635" s="586">
        <v>416</v>
      </c>
      <c r="G635" s="587" t="s">
        <v>220</v>
      </c>
      <c r="H635" s="525">
        <f>H636</f>
        <v>50000</v>
      </c>
      <c r="I635" s="525">
        <f>I636</f>
        <v>0</v>
      </c>
      <c r="J635" s="874">
        <f t="shared" si="18"/>
        <v>0</v>
      </c>
      <c r="K635" s="834">
        <f t="shared" si="19"/>
        <v>50000</v>
      </c>
      <c r="L635" s="918"/>
      <c r="M635" s="918"/>
      <c r="N635" s="918"/>
      <c r="O635" s="918"/>
      <c r="P635" s="918"/>
      <c r="Q635" s="918"/>
      <c r="R635" s="918"/>
      <c r="S635" s="918"/>
      <c r="T635" s="918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1:256" s="16" customFormat="1" ht="16.5" thickBot="1">
      <c r="A636" s="335"/>
      <c r="B636" s="335"/>
      <c r="C636" s="335"/>
      <c r="D636" s="622"/>
      <c r="E636" s="588"/>
      <c r="F636" s="698">
        <v>416100</v>
      </c>
      <c r="G636" s="705" t="s">
        <v>25</v>
      </c>
      <c r="H636" s="745">
        <v>50000</v>
      </c>
      <c r="I636" s="745">
        <v>0</v>
      </c>
      <c r="J636" s="880">
        <f t="shared" si="18"/>
        <v>0</v>
      </c>
      <c r="K636" s="831">
        <f t="shared" si="19"/>
        <v>50000</v>
      </c>
      <c r="L636" s="918"/>
      <c r="M636" s="918"/>
      <c r="N636" s="918"/>
      <c r="O636" s="918"/>
      <c r="P636" s="918"/>
      <c r="Q636" s="918"/>
      <c r="R636" s="918"/>
      <c r="S636" s="918"/>
      <c r="T636" s="918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1:256" s="16" customFormat="1" ht="16.5" thickTop="1">
      <c r="A637" s="338"/>
      <c r="B637" s="338"/>
      <c r="C637" s="338"/>
      <c r="D637" s="625"/>
      <c r="E637" s="583">
        <v>180</v>
      </c>
      <c r="F637" s="571">
        <v>421</v>
      </c>
      <c r="G637" s="584" t="s">
        <v>198</v>
      </c>
      <c r="H637" s="516">
        <f>H638+H639+H640+H641+H642+H643</f>
        <v>1000000</v>
      </c>
      <c r="I637" s="516">
        <f>I638+I639+I640+I641+I642+I643</f>
        <v>575963.31</v>
      </c>
      <c r="J637" s="878">
        <f t="shared" si="18"/>
        <v>57.596331</v>
      </c>
      <c r="K637" s="826">
        <f t="shared" si="19"/>
        <v>424036.68999999994</v>
      </c>
      <c r="L637" s="918"/>
      <c r="M637" s="918"/>
      <c r="N637" s="918"/>
      <c r="O637" s="918"/>
      <c r="P637" s="918"/>
      <c r="Q637" s="918"/>
      <c r="R637" s="918"/>
      <c r="S637" s="918"/>
      <c r="T637" s="918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s="16" customFormat="1" ht="15.75">
      <c r="A638" s="377"/>
      <c r="B638" s="377"/>
      <c r="C638" s="377"/>
      <c r="D638" s="1078"/>
      <c r="E638" s="592"/>
      <c r="F638" s="593">
        <v>421100</v>
      </c>
      <c r="G638" s="594" t="s">
        <v>221</v>
      </c>
      <c r="H638" s="500">
        <v>40000</v>
      </c>
      <c r="I638" s="500">
        <v>6000</v>
      </c>
      <c r="J638" s="879">
        <f t="shared" si="18"/>
        <v>15</v>
      </c>
      <c r="K638" s="829">
        <f t="shared" si="19"/>
        <v>34000</v>
      </c>
      <c r="L638" s="919"/>
      <c r="M638" s="919"/>
      <c r="N638" s="919"/>
      <c r="O638" s="919"/>
      <c r="P638" s="919"/>
      <c r="Q638" s="919"/>
      <c r="R638" s="919"/>
      <c r="S638" s="919"/>
      <c r="T638" s="919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16" customFormat="1" ht="15.75">
      <c r="A639" s="335"/>
      <c r="B639" s="335"/>
      <c r="C639" s="335"/>
      <c r="D639" s="622"/>
      <c r="E639" s="387"/>
      <c r="F639" s="575">
        <v>421200</v>
      </c>
      <c r="G639" s="591" t="s">
        <v>261</v>
      </c>
      <c r="H639" s="509">
        <v>800000</v>
      </c>
      <c r="I639" s="509">
        <v>535657.86</v>
      </c>
      <c r="J639" s="879">
        <f t="shared" si="18"/>
        <v>66.9572325</v>
      </c>
      <c r="K639" s="829">
        <f t="shared" si="19"/>
        <v>264342.14</v>
      </c>
      <c r="L639" s="919"/>
      <c r="M639" s="919"/>
      <c r="N639" s="919"/>
      <c r="O639" s="919"/>
      <c r="P639" s="919"/>
      <c r="Q639" s="919"/>
      <c r="R639" s="919"/>
      <c r="S639" s="919"/>
      <c r="T639" s="919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1:256" s="16" customFormat="1" ht="15.75">
      <c r="A640" s="335"/>
      <c r="B640" s="335"/>
      <c r="C640" s="335"/>
      <c r="D640" s="622"/>
      <c r="E640" s="592"/>
      <c r="F640" s="593">
        <v>421300</v>
      </c>
      <c r="G640" s="594" t="s">
        <v>222</v>
      </c>
      <c r="H640" s="480">
        <v>60000</v>
      </c>
      <c r="I640" s="480">
        <v>14131.5</v>
      </c>
      <c r="J640" s="879">
        <f t="shared" si="18"/>
        <v>23.552500000000002</v>
      </c>
      <c r="K640" s="829">
        <f t="shared" si="19"/>
        <v>45868.5</v>
      </c>
      <c r="L640" s="919"/>
      <c r="M640" s="919"/>
      <c r="N640" s="919"/>
      <c r="O640" s="919"/>
      <c r="P640" s="919"/>
      <c r="Q640" s="919"/>
      <c r="R640" s="919"/>
      <c r="S640" s="919"/>
      <c r="T640" s="919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1:256" s="16" customFormat="1" ht="15.75">
      <c r="A641" s="335"/>
      <c r="B641" s="335"/>
      <c r="C641" s="335"/>
      <c r="D641" s="622"/>
      <c r="E641" s="592"/>
      <c r="F641" s="593">
        <v>421400</v>
      </c>
      <c r="G641" s="594" t="s">
        <v>306</v>
      </c>
      <c r="H641" s="480">
        <v>75000</v>
      </c>
      <c r="I641" s="480">
        <v>14791.79</v>
      </c>
      <c r="J641" s="879">
        <f t="shared" si="18"/>
        <v>19.72238666666667</v>
      </c>
      <c r="K641" s="829">
        <f t="shared" si="19"/>
        <v>60208.21</v>
      </c>
      <c r="L641" s="919"/>
      <c r="M641" s="919"/>
      <c r="N641" s="919"/>
      <c r="O641" s="919"/>
      <c r="P641" s="919"/>
      <c r="Q641" s="919"/>
      <c r="R641" s="919"/>
      <c r="S641" s="919"/>
      <c r="T641" s="919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6" customFormat="1" ht="15.75">
      <c r="A642" s="335"/>
      <c r="B642" s="335"/>
      <c r="C642" s="335"/>
      <c r="D642" s="622"/>
      <c r="E642" s="585"/>
      <c r="F642" s="699">
        <v>421500</v>
      </c>
      <c r="G642" s="700" t="s">
        <v>223</v>
      </c>
      <c r="H642" s="503">
        <v>20000</v>
      </c>
      <c r="I642" s="503">
        <v>5382.16</v>
      </c>
      <c r="J642" s="879">
        <f t="shared" si="18"/>
        <v>26.910800000000002</v>
      </c>
      <c r="K642" s="829">
        <f t="shared" si="19"/>
        <v>14617.84</v>
      </c>
      <c r="L642" s="919"/>
      <c r="M642" s="919"/>
      <c r="N642" s="919"/>
      <c r="O642" s="919"/>
      <c r="P642" s="919"/>
      <c r="Q642" s="919"/>
      <c r="R642" s="919"/>
      <c r="S642" s="919"/>
      <c r="T642" s="919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1:256" s="16" customFormat="1" ht="15.75">
      <c r="A643" s="335"/>
      <c r="B643" s="335"/>
      <c r="C643" s="335"/>
      <c r="D643" s="622"/>
      <c r="E643" s="588"/>
      <c r="F643" s="698">
        <v>421600</v>
      </c>
      <c r="G643" s="705" t="s">
        <v>359</v>
      </c>
      <c r="H643" s="486">
        <v>5000</v>
      </c>
      <c r="I643" s="486">
        <v>0</v>
      </c>
      <c r="J643" s="879">
        <f t="shared" si="18"/>
        <v>0</v>
      </c>
      <c r="K643" s="829">
        <f t="shared" si="19"/>
        <v>5000</v>
      </c>
      <c r="L643" s="939"/>
      <c r="M643" s="919"/>
      <c r="N643" s="919"/>
      <c r="O643" s="919"/>
      <c r="P643" s="919"/>
      <c r="Q643" s="919"/>
      <c r="R643" s="919"/>
      <c r="S643" s="939"/>
      <c r="T643" s="939"/>
      <c r="U643" s="300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6" customFormat="1" ht="16.5" thickBot="1">
      <c r="A644" s="335"/>
      <c r="B644" s="335"/>
      <c r="C644" s="335"/>
      <c r="D644" s="622"/>
      <c r="E644" s="387"/>
      <c r="F644" s="575">
        <v>421900</v>
      </c>
      <c r="G644" s="591" t="s">
        <v>228</v>
      </c>
      <c r="H644" s="481"/>
      <c r="I644" s="481"/>
      <c r="J644" s="880"/>
      <c r="K644" s="831">
        <f t="shared" si="19"/>
        <v>0</v>
      </c>
      <c r="L644" s="939"/>
      <c r="M644" s="919"/>
      <c r="N644" s="919"/>
      <c r="O644" s="919"/>
      <c r="P644" s="919"/>
      <c r="Q644" s="919"/>
      <c r="R644" s="919"/>
      <c r="S644" s="939"/>
      <c r="T644" s="939"/>
      <c r="U644" s="300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1:256" s="16" customFormat="1" ht="16.5" thickTop="1">
      <c r="A645" s="338"/>
      <c r="B645" s="338"/>
      <c r="C645" s="338"/>
      <c r="D645" s="625"/>
      <c r="E645" s="573">
        <v>181</v>
      </c>
      <c r="F645" s="576">
        <v>422</v>
      </c>
      <c r="G645" s="577" t="s">
        <v>264</v>
      </c>
      <c r="H645" s="482">
        <f>H646</f>
        <v>120000</v>
      </c>
      <c r="I645" s="482">
        <f>I646</f>
        <v>47002.64</v>
      </c>
      <c r="J645" s="878">
        <f t="shared" si="18"/>
        <v>39.168866666666666</v>
      </c>
      <c r="K645" s="826">
        <f t="shared" si="19"/>
        <v>72997.36</v>
      </c>
      <c r="L645" s="918"/>
      <c r="M645" s="918"/>
      <c r="N645" s="918"/>
      <c r="O645" s="918"/>
      <c r="P645" s="918"/>
      <c r="Q645" s="918"/>
      <c r="R645" s="918"/>
      <c r="S645" s="918"/>
      <c r="T645" s="918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s="16" customFormat="1" ht="32.25" thickBot="1">
      <c r="A646" s="342"/>
      <c r="B646" s="342"/>
      <c r="C646" s="342"/>
      <c r="D646" s="624"/>
      <c r="E646" s="578"/>
      <c r="F646" s="579">
        <v>422100</v>
      </c>
      <c r="G646" s="563" t="s">
        <v>265</v>
      </c>
      <c r="H646" s="488">
        <v>120000</v>
      </c>
      <c r="I646" s="488">
        <v>47002.64</v>
      </c>
      <c r="J646" s="875">
        <f t="shared" si="18"/>
        <v>39.168866666666666</v>
      </c>
      <c r="K646" s="828">
        <f t="shared" si="19"/>
        <v>72997.36</v>
      </c>
      <c r="L646" s="919"/>
      <c r="M646" s="919"/>
      <c r="N646" s="919"/>
      <c r="O646" s="919"/>
      <c r="P646" s="919"/>
      <c r="Q646" s="919"/>
      <c r="R646" s="919"/>
      <c r="S646" s="919"/>
      <c r="T646" s="919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s="16" customFormat="1" ht="16.5" thickTop="1">
      <c r="A647" s="338"/>
      <c r="B647" s="338"/>
      <c r="C647" s="338"/>
      <c r="D647" s="625"/>
      <c r="E647" s="573">
        <v>182</v>
      </c>
      <c r="F647" s="576">
        <v>423</v>
      </c>
      <c r="G647" s="577" t="s">
        <v>201</v>
      </c>
      <c r="H647" s="482">
        <f>H648+H649+H650+H651+H652+H653</f>
        <v>370000</v>
      </c>
      <c r="I647" s="482">
        <f>I648+I649+I650+I651+I652+I653</f>
        <v>153741.24</v>
      </c>
      <c r="J647" s="878">
        <f t="shared" si="18"/>
        <v>41.55168648648648</v>
      </c>
      <c r="K647" s="826">
        <f t="shared" si="19"/>
        <v>216258.76</v>
      </c>
      <c r="L647" s="920"/>
      <c r="M647" s="920"/>
      <c r="N647" s="920"/>
      <c r="O647" s="920"/>
      <c r="P647" s="920"/>
      <c r="Q647" s="920"/>
      <c r="R647" s="920"/>
      <c r="S647" s="920"/>
      <c r="T647" s="920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16" customFormat="1" ht="15.75">
      <c r="A648" s="335"/>
      <c r="B648" s="335"/>
      <c r="C648" s="335"/>
      <c r="D648" s="622"/>
      <c r="E648" s="592"/>
      <c r="F648" s="593">
        <v>423200</v>
      </c>
      <c r="G648" s="594" t="s">
        <v>307</v>
      </c>
      <c r="H648" s="480">
        <v>30000</v>
      </c>
      <c r="I648" s="480">
        <v>0</v>
      </c>
      <c r="J648" s="879">
        <f t="shared" si="18"/>
        <v>0</v>
      </c>
      <c r="K648" s="829">
        <f t="shared" si="19"/>
        <v>30000</v>
      </c>
      <c r="L648" s="919"/>
      <c r="M648" s="919"/>
      <c r="N648" s="919"/>
      <c r="O648" s="919"/>
      <c r="P648" s="919"/>
      <c r="Q648" s="919"/>
      <c r="R648" s="919"/>
      <c r="S648" s="919"/>
      <c r="T648" s="919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256" s="16" customFormat="1" ht="31.5">
      <c r="A649" s="335"/>
      <c r="B649" s="335"/>
      <c r="C649" s="335"/>
      <c r="D649" s="622"/>
      <c r="E649" s="592"/>
      <c r="F649" s="593">
        <v>423300</v>
      </c>
      <c r="G649" s="594" t="s">
        <v>308</v>
      </c>
      <c r="H649" s="480">
        <v>30000</v>
      </c>
      <c r="I649" s="480">
        <v>2361.84</v>
      </c>
      <c r="J649" s="879">
        <f t="shared" si="18"/>
        <v>7.872800000000001</v>
      </c>
      <c r="K649" s="829">
        <f t="shared" si="19"/>
        <v>27638.16</v>
      </c>
      <c r="L649" s="919"/>
      <c r="M649" s="919"/>
      <c r="N649" s="919"/>
      <c r="O649" s="919"/>
      <c r="P649" s="919"/>
      <c r="Q649" s="919"/>
      <c r="R649" s="919"/>
      <c r="S649" s="919"/>
      <c r="T649" s="919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1:256" s="16" customFormat="1" ht="15.75">
      <c r="A650" s="335"/>
      <c r="B650" s="335"/>
      <c r="C650" s="335"/>
      <c r="D650" s="622"/>
      <c r="E650" s="387"/>
      <c r="F650" s="575">
        <v>423400</v>
      </c>
      <c r="G650" s="591" t="s">
        <v>313</v>
      </c>
      <c r="H650" s="481">
        <v>10000</v>
      </c>
      <c r="I650" s="481">
        <v>0</v>
      </c>
      <c r="J650" s="879">
        <f t="shared" si="18"/>
        <v>0</v>
      </c>
      <c r="K650" s="829">
        <f t="shared" si="19"/>
        <v>10000</v>
      </c>
      <c r="L650" s="919"/>
      <c r="M650" s="919"/>
      <c r="N650" s="919"/>
      <c r="O650" s="919"/>
      <c r="P650" s="919"/>
      <c r="Q650" s="919"/>
      <c r="R650" s="919"/>
      <c r="S650" s="919"/>
      <c r="T650" s="919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6" customFormat="1" ht="15.75">
      <c r="A651" s="335"/>
      <c r="B651" s="335"/>
      <c r="C651" s="335"/>
      <c r="D651" s="622"/>
      <c r="E651" s="387"/>
      <c r="F651" s="575">
        <v>423500</v>
      </c>
      <c r="G651" s="591" t="s">
        <v>364</v>
      </c>
      <c r="H651" s="481">
        <v>50000</v>
      </c>
      <c r="I651" s="481">
        <v>1028</v>
      </c>
      <c r="J651" s="879">
        <f t="shared" si="18"/>
        <v>2.056</v>
      </c>
      <c r="K651" s="829">
        <f t="shared" si="19"/>
        <v>48972</v>
      </c>
      <c r="L651" s="919"/>
      <c r="M651" s="919"/>
      <c r="N651" s="919"/>
      <c r="O651" s="919"/>
      <c r="P651" s="919"/>
      <c r="Q651" s="919"/>
      <c r="R651" s="919"/>
      <c r="S651" s="919"/>
      <c r="T651" s="919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1:256" s="16" customFormat="1" ht="15.75">
      <c r="A652" s="335"/>
      <c r="B652" s="335"/>
      <c r="C652" s="335"/>
      <c r="D652" s="622"/>
      <c r="E652" s="387"/>
      <c r="F652" s="575">
        <v>423700</v>
      </c>
      <c r="G652" s="591" t="s">
        <v>621</v>
      </c>
      <c r="H652" s="481">
        <v>0</v>
      </c>
      <c r="I652" s="481">
        <v>0</v>
      </c>
      <c r="J652" s="879"/>
      <c r="K652" s="829">
        <f t="shared" si="19"/>
        <v>0</v>
      </c>
      <c r="L652" s="919"/>
      <c r="M652" s="919"/>
      <c r="N652" s="919"/>
      <c r="O652" s="919"/>
      <c r="P652" s="919"/>
      <c r="Q652" s="919"/>
      <c r="R652" s="919"/>
      <c r="S652" s="919"/>
      <c r="T652" s="919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6" customFormat="1" ht="16.5" customHeight="1" thickBot="1">
      <c r="A653" s="342"/>
      <c r="B653" s="342"/>
      <c r="C653" s="342"/>
      <c r="D653" s="624"/>
      <c r="E653" s="578"/>
      <c r="F653" s="579">
        <v>423900</v>
      </c>
      <c r="G653" s="563" t="s">
        <v>309</v>
      </c>
      <c r="H653" s="483">
        <v>250000</v>
      </c>
      <c r="I653" s="483">
        <v>150351.4</v>
      </c>
      <c r="J653" s="880">
        <f t="shared" si="18"/>
        <v>60.14056</v>
      </c>
      <c r="K653" s="831">
        <f t="shared" si="19"/>
        <v>99648.6</v>
      </c>
      <c r="L653" s="919"/>
      <c r="M653" s="919"/>
      <c r="N653" s="919"/>
      <c r="O653" s="919"/>
      <c r="P653" s="919"/>
      <c r="Q653" s="919"/>
      <c r="R653" s="919"/>
      <c r="S653" s="919"/>
      <c r="T653" s="919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1:256" s="16" customFormat="1" ht="16.5" customHeight="1" thickTop="1">
      <c r="A654" s="546"/>
      <c r="B654" s="546"/>
      <c r="C654" s="546"/>
      <c r="D654" s="546"/>
      <c r="E654" s="574">
        <v>183</v>
      </c>
      <c r="F654" s="717">
        <v>424</v>
      </c>
      <c r="G654" s="718" t="s">
        <v>225</v>
      </c>
      <c r="H654" s="499">
        <f>H655</f>
        <v>305000</v>
      </c>
      <c r="I654" s="499">
        <f>I655</f>
        <v>220271.05</v>
      </c>
      <c r="J654" s="878">
        <f t="shared" si="18"/>
        <v>72.22001639344262</v>
      </c>
      <c r="K654" s="826">
        <f t="shared" si="19"/>
        <v>84728.95000000001</v>
      </c>
      <c r="L654" s="919"/>
      <c r="M654" s="919"/>
      <c r="N654" s="919"/>
      <c r="O654" s="919"/>
      <c r="P654" s="919"/>
      <c r="Q654" s="919"/>
      <c r="R654" s="919"/>
      <c r="S654" s="919"/>
      <c r="T654" s="919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1:256" s="16" customFormat="1" ht="16.5" customHeight="1" thickBot="1">
      <c r="A655" s="335"/>
      <c r="B655" s="335"/>
      <c r="C655" s="335"/>
      <c r="D655" s="622"/>
      <c r="E655" s="588"/>
      <c r="F655" s="698">
        <v>424900</v>
      </c>
      <c r="G655" s="705" t="s">
        <v>355</v>
      </c>
      <c r="H655" s="502">
        <v>305000</v>
      </c>
      <c r="I655" s="502">
        <v>220271.05</v>
      </c>
      <c r="J655" s="989">
        <f t="shared" si="18"/>
        <v>72.22001639344262</v>
      </c>
      <c r="K655" s="990">
        <f t="shared" si="19"/>
        <v>84728.95000000001</v>
      </c>
      <c r="L655" s="919"/>
      <c r="M655" s="919"/>
      <c r="N655" s="919"/>
      <c r="O655" s="919"/>
      <c r="P655" s="919"/>
      <c r="Q655" s="919"/>
      <c r="R655" s="919"/>
      <c r="S655" s="919"/>
      <c r="T655" s="919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1:256" s="16" customFormat="1" ht="16.5" thickTop="1">
      <c r="A656" s="338"/>
      <c r="B656" s="338"/>
      <c r="C656" s="338"/>
      <c r="D656" s="625"/>
      <c r="E656" s="573">
        <v>184</v>
      </c>
      <c r="F656" s="576">
        <v>425</v>
      </c>
      <c r="G656" s="577" t="s">
        <v>262</v>
      </c>
      <c r="H656" s="482">
        <f>H657+H658</f>
        <v>350000</v>
      </c>
      <c r="I656" s="482">
        <f>I657+I658</f>
        <v>849</v>
      </c>
      <c r="J656" s="878">
        <f t="shared" si="18"/>
        <v>0.24257142857142858</v>
      </c>
      <c r="K656" s="826">
        <f t="shared" si="19"/>
        <v>349151</v>
      </c>
      <c r="L656" s="918"/>
      <c r="M656" s="918"/>
      <c r="N656" s="918"/>
      <c r="O656" s="918"/>
      <c r="P656" s="918"/>
      <c r="Q656" s="918"/>
      <c r="R656" s="918"/>
      <c r="S656" s="918"/>
      <c r="T656" s="918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1:256" s="16" customFormat="1" ht="15.75">
      <c r="A657" s="335"/>
      <c r="B657" s="335"/>
      <c r="C657" s="335"/>
      <c r="D657" s="622"/>
      <c r="E657" s="592"/>
      <c r="F657" s="593">
        <v>425100</v>
      </c>
      <c r="G657" s="594" t="s">
        <v>310</v>
      </c>
      <c r="H657" s="500">
        <v>300000</v>
      </c>
      <c r="I657" s="500">
        <v>0</v>
      </c>
      <c r="J657" s="876">
        <f t="shared" si="18"/>
        <v>0</v>
      </c>
      <c r="K657" s="833">
        <f t="shared" si="19"/>
        <v>300000</v>
      </c>
      <c r="L657" s="919"/>
      <c r="M657" s="919"/>
      <c r="N657" s="919"/>
      <c r="O657" s="919"/>
      <c r="P657" s="919"/>
      <c r="Q657" s="919"/>
      <c r="R657" s="919"/>
      <c r="S657" s="919"/>
      <c r="T657" s="919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1:256" s="16" customFormat="1" ht="16.5" thickBot="1">
      <c r="A658" s="342"/>
      <c r="B658" s="342"/>
      <c r="C658" s="342"/>
      <c r="D658" s="624"/>
      <c r="E658" s="578"/>
      <c r="F658" s="579">
        <v>425200</v>
      </c>
      <c r="G658" s="563" t="s">
        <v>311</v>
      </c>
      <c r="H658" s="483">
        <v>50000</v>
      </c>
      <c r="I658" s="483">
        <v>849</v>
      </c>
      <c r="J658" s="872">
        <f t="shared" si="18"/>
        <v>1.698</v>
      </c>
      <c r="K658" s="832">
        <f t="shared" si="19"/>
        <v>49151</v>
      </c>
      <c r="L658" s="919"/>
      <c r="M658" s="919"/>
      <c r="N658" s="919"/>
      <c r="O658" s="919"/>
      <c r="P658" s="919"/>
      <c r="Q658" s="919"/>
      <c r="R658" s="919"/>
      <c r="S658" s="919"/>
      <c r="T658" s="919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1:256" s="16" customFormat="1" ht="16.5" thickTop="1">
      <c r="A659" s="338"/>
      <c r="B659" s="338"/>
      <c r="C659" s="338"/>
      <c r="D659" s="625"/>
      <c r="E659" s="573">
        <v>185</v>
      </c>
      <c r="F659" s="576">
        <v>426</v>
      </c>
      <c r="G659" s="577" t="s">
        <v>227</v>
      </c>
      <c r="H659" s="482">
        <f>H660+H661+H662+H663+H664</f>
        <v>180000</v>
      </c>
      <c r="I659" s="482">
        <f>I660+I661+I662+I663+I664</f>
        <v>62860.990000000005</v>
      </c>
      <c r="J659" s="878">
        <f t="shared" si="18"/>
        <v>34.92277222222223</v>
      </c>
      <c r="K659" s="826">
        <f t="shared" si="19"/>
        <v>117139.01</v>
      </c>
      <c r="L659" s="918"/>
      <c r="M659" s="918"/>
      <c r="N659" s="918"/>
      <c r="O659" s="918"/>
      <c r="P659" s="918"/>
      <c r="Q659" s="918"/>
      <c r="R659" s="918"/>
      <c r="S659" s="918"/>
      <c r="T659" s="918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1:256" s="16" customFormat="1" ht="15.75">
      <c r="A660" s="335"/>
      <c r="B660" s="335"/>
      <c r="C660" s="335"/>
      <c r="D660" s="622"/>
      <c r="E660" s="592"/>
      <c r="F660" s="593">
        <v>426100</v>
      </c>
      <c r="G660" s="594" t="s">
        <v>202</v>
      </c>
      <c r="H660" s="480">
        <v>80000</v>
      </c>
      <c r="I660" s="480">
        <v>36681</v>
      </c>
      <c r="J660" s="876">
        <f aca="true" t="shared" si="20" ref="J660:J720">I660/H660*100</f>
        <v>45.85125</v>
      </c>
      <c r="K660" s="833">
        <f aca="true" t="shared" si="21" ref="K660:K723">H660-I660</f>
        <v>43319</v>
      </c>
      <c r="L660" s="919"/>
      <c r="M660" s="919"/>
      <c r="N660" s="919"/>
      <c r="O660" s="919"/>
      <c r="P660" s="919"/>
      <c r="Q660" s="919"/>
      <c r="R660" s="919"/>
      <c r="S660" s="919"/>
      <c r="T660" s="919"/>
      <c r="U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1:256" s="16" customFormat="1" ht="15.75">
      <c r="A661" s="335"/>
      <c r="B661" s="335"/>
      <c r="C661" s="335"/>
      <c r="D661" s="622"/>
      <c r="E661" s="592"/>
      <c r="F661" s="593">
        <v>426300</v>
      </c>
      <c r="G661" s="594" t="s">
        <v>312</v>
      </c>
      <c r="H661" s="480">
        <v>30000</v>
      </c>
      <c r="I661" s="480">
        <v>2860</v>
      </c>
      <c r="J661" s="876">
        <f t="shared" si="20"/>
        <v>9.533333333333333</v>
      </c>
      <c r="K661" s="833">
        <f t="shared" si="21"/>
        <v>27140</v>
      </c>
      <c r="L661" s="919"/>
      <c r="M661" s="919"/>
      <c r="N661" s="919"/>
      <c r="O661" s="919"/>
      <c r="P661" s="919"/>
      <c r="Q661" s="919"/>
      <c r="R661" s="919"/>
      <c r="S661" s="919"/>
      <c r="T661" s="919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1:256" s="16" customFormat="1" ht="15.75">
      <c r="A662" s="335"/>
      <c r="B662" s="335"/>
      <c r="C662" s="335"/>
      <c r="D662" s="622"/>
      <c r="E662" s="592"/>
      <c r="F662" s="593">
        <v>426400</v>
      </c>
      <c r="G662" s="594" t="s">
        <v>203</v>
      </c>
      <c r="H662" s="480"/>
      <c r="I662" s="480"/>
      <c r="J662" s="876"/>
      <c r="K662" s="833">
        <f t="shared" si="21"/>
        <v>0</v>
      </c>
      <c r="L662" s="919"/>
      <c r="M662" s="919"/>
      <c r="N662" s="919"/>
      <c r="O662" s="919"/>
      <c r="P662" s="919"/>
      <c r="Q662" s="919"/>
      <c r="R662" s="919"/>
      <c r="S662" s="919"/>
      <c r="T662" s="919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1:256" s="16" customFormat="1" ht="31.5">
      <c r="A663" s="335"/>
      <c r="B663" s="335"/>
      <c r="C663" s="335"/>
      <c r="D663" s="622"/>
      <c r="E663" s="592"/>
      <c r="F663" s="593">
        <v>426800</v>
      </c>
      <c r="G663" s="594" t="s">
        <v>534</v>
      </c>
      <c r="H663" s="480">
        <v>50000</v>
      </c>
      <c r="I663" s="480">
        <v>19569.99</v>
      </c>
      <c r="J663" s="876">
        <f t="shared" si="20"/>
        <v>39.13998</v>
      </c>
      <c r="K663" s="833">
        <f t="shared" si="21"/>
        <v>30430.01</v>
      </c>
      <c r="L663" s="919"/>
      <c r="M663" s="919"/>
      <c r="N663" s="919"/>
      <c r="O663" s="919"/>
      <c r="P663" s="919"/>
      <c r="Q663" s="919"/>
      <c r="R663" s="919"/>
      <c r="S663" s="919"/>
      <c r="T663" s="919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1:256" s="16" customFormat="1" ht="16.5" thickBot="1">
      <c r="A664" s="335"/>
      <c r="B664" s="335"/>
      <c r="C664" s="335"/>
      <c r="D664" s="622"/>
      <c r="E664" s="588"/>
      <c r="F664" s="698">
        <v>426900</v>
      </c>
      <c r="G664" s="705" t="s">
        <v>360</v>
      </c>
      <c r="H664" s="486">
        <v>20000</v>
      </c>
      <c r="I664" s="486">
        <v>3750</v>
      </c>
      <c r="J664" s="872">
        <f t="shared" si="20"/>
        <v>18.75</v>
      </c>
      <c r="K664" s="832">
        <f t="shared" si="21"/>
        <v>16250</v>
      </c>
      <c r="L664" s="919"/>
      <c r="M664" s="919"/>
      <c r="N664" s="919"/>
      <c r="O664" s="919"/>
      <c r="P664" s="919"/>
      <c r="Q664" s="919"/>
      <c r="R664" s="919"/>
      <c r="S664" s="919"/>
      <c r="T664" s="919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1:256" s="16" customFormat="1" ht="16.5" thickTop="1">
      <c r="A665" s="335"/>
      <c r="B665" s="335"/>
      <c r="C665" s="335"/>
      <c r="D665" s="622"/>
      <c r="E665" s="573">
        <v>186</v>
      </c>
      <c r="F665" s="717">
        <v>482</v>
      </c>
      <c r="G665" s="718" t="s">
        <v>510</v>
      </c>
      <c r="H665" s="499">
        <f>H666+H667</f>
        <v>20000</v>
      </c>
      <c r="I665" s="499">
        <f>I666+I667</f>
        <v>0</v>
      </c>
      <c r="J665" s="878">
        <f t="shared" si="20"/>
        <v>0</v>
      </c>
      <c r="K665" s="826">
        <f t="shared" si="21"/>
        <v>20000</v>
      </c>
      <c r="L665" s="919"/>
      <c r="M665" s="919"/>
      <c r="N665" s="919"/>
      <c r="O665" s="919"/>
      <c r="P665" s="919"/>
      <c r="Q665" s="919"/>
      <c r="R665" s="919"/>
      <c r="S665" s="919"/>
      <c r="T665" s="919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1:256" s="16" customFormat="1" ht="15.75">
      <c r="A666" s="335"/>
      <c r="B666" s="335"/>
      <c r="C666" s="335"/>
      <c r="D666" s="622"/>
      <c r="E666" s="585"/>
      <c r="F666" s="703">
        <v>482100</v>
      </c>
      <c r="G666" s="700" t="s">
        <v>321</v>
      </c>
      <c r="H666" s="503">
        <v>10000</v>
      </c>
      <c r="I666" s="503">
        <v>0</v>
      </c>
      <c r="J666" s="876">
        <f t="shared" si="20"/>
        <v>0</v>
      </c>
      <c r="K666" s="833">
        <f t="shared" si="21"/>
        <v>10000</v>
      </c>
      <c r="L666" s="919"/>
      <c r="M666" s="919"/>
      <c r="N666" s="919"/>
      <c r="O666" s="919"/>
      <c r="P666" s="919"/>
      <c r="Q666" s="919"/>
      <c r="R666" s="919"/>
      <c r="S666" s="919"/>
      <c r="T666" s="919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1:256" s="16" customFormat="1" ht="16.5" thickBot="1">
      <c r="A667" s="335"/>
      <c r="B667" s="335"/>
      <c r="C667" s="335"/>
      <c r="D667" s="622"/>
      <c r="E667" s="578"/>
      <c r="F667" s="562">
        <v>482200</v>
      </c>
      <c r="G667" s="563" t="s">
        <v>367</v>
      </c>
      <c r="H667" s="483">
        <v>10000</v>
      </c>
      <c r="I667" s="483">
        <v>0</v>
      </c>
      <c r="J667" s="872">
        <f t="shared" si="20"/>
        <v>0</v>
      </c>
      <c r="K667" s="832">
        <f t="shared" si="21"/>
        <v>10000</v>
      </c>
      <c r="L667" s="919"/>
      <c r="M667" s="919"/>
      <c r="N667" s="919"/>
      <c r="O667" s="919"/>
      <c r="P667" s="919"/>
      <c r="Q667" s="919"/>
      <c r="R667" s="919"/>
      <c r="S667" s="919"/>
      <c r="T667" s="919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256" s="16" customFormat="1" ht="16.5" thickTop="1">
      <c r="A668" s="335"/>
      <c r="B668" s="335"/>
      <c r="C668" s="335"/>
      <c r="D668" s="622"/>
      <c r="E668" s="588">
        <v>187</v>
      </c>
      <c r="F668" s="747">
        <v>511</v>
      </c>
      <c r="G668" s="748" t="s">
        <v>302</v>
      </c>
      <c r="H668" s="485">
        <f>H669</f>
        <v>0</v>
      </c>
      <c r="I668" s="485">
        <f>I669</f>
        <v>0</v>
      </c>
      <c r="J668" s="878"/>
      <c r="K668" s="826">
        <f t="shared" si="21"/>
        <v>0</v>
      </c>
      <c r="L668" s="920"/>
      <c r="M668" s="920"/>
      <c r="N668" s="920"/>
      <c r="O668" s="920"/>
      <c r="P668" s="920"/>
      <c r="Q668" s="920"/>
      <c r="R668" s="920"/>
      <c r="S668" s="920"/>
      <c r="T668" s="920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1:256" s="16" customFormat="1" ht="16.5" thickBot="1">
      <c r="A669" s="342"/>
      <c r="B669" s="342"/>
      <c r="C669" s="342"/>
      <c r="D669" s="624"/>
      <c r="E669" s="578"/>
      <c r="F669" s="562">
        <v>511300</v>
      </c>
      <c r="G669" s="563" t="s">
        <v>330</v>
      </c>
      <c r="H669" s="488">
        <v>0</v>
      </c>
      <c r="I669" s="488">
        <v>0</v>
      </c>
      <c r="J669" s="875"/>
      <c r="K669" s="828">
        <f t="shared" si="21"/>
        <v>0</v>
      </c>
      <c r="L669" s="919"/>
      <c r="M669" s="919"/>
      <c r="N669" s="919"/>
      <c r="O669" s="919"/>
      <c r="P669" s="919"/>
      <c r="Q669" s="919"/>
      <c r="R669" s="919"/>
      <c r="S669" s="919"/>
      <c r="T669" s="919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16" customFormat="1" ht="16.5" thickTop="1">
      <c r="A670" s="338"/>
      <c r="B670" s="338"/>
      <c r="C670" s="338"/>
      <c r="D670" s="625"/>
      <c r="E670" s="573">
        <v>188</v>
      </c>
      <c r="F670" s="576">
        <v>512</v>
      </c>
      <c r="G670" s="577" t="s">
        <v>229</v>
      </c>
      <c r="H670" s="554">
        <f>H671</f>
        <v>122052</v>
      </c>
      <c r="I670" s="554">
        <f>I671</f>
        <v>112652</v>
      </c>
      <c r="J670" s="878">
        <f t="shared" si="20"/>
        <v>92.29836463146856</v>
      </c>
      <c r="K670" s="826">
        <f t="shared" si="21"/>
        <v>9400</v>
      </c>
      <c r="L670" s="918"/>
      <c r="M670" s="918"/>
      <c r="N670" s="918"/>
      <c r="O670" s="918"/>
      <c r="P670" s="918"/>
      <c r="Q670" s="918"/>
      <c r="R670" s="918"/>
      <c r="S670" s="918"/>
      <c r="T670" s="918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16" customFormat="1" ht="16.5" thickBot="1">
      <c r="A671" s="342"/>
      <c r="B671" s="342"/>
      <c r="C671" s="342"/>
      <c r="D671" s="624"/>
      <c r="E671" s="578"/>
      <c r="F671" s="579">
        <v>512200</v>
      </c>
      <c r="G671" s="563" t="s">
        <v>305</v>
      </c>
      <c r="H671" s="488">
        <v>122052</v>
      </c>
      <c r="I671" s="488">
        <v>112652</v>
      </c>
      <c r="J671" s="875">
        <f t="shared" si="20"/>
        <v>92.29836463146856</v>
      </c>
      <c r="K671" s="828">
        <f t="shared" si="21"/>
        <v>9400</v>
      </c>
      <c r="L671" s="919"/>
      <c r="M671" s="919"/>
      <c r="N671" s="919"/>
      <c r="O671" s="919"/>
      <c r="P671" s="919"/>
      <c r="Q671" s="919"/>
      <c r="R671" s="919"/>
      <c r="S671" s="919"/>
      <c r="T671" s="919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256" s="16" customFormat="1" ht="16.5" thickTop="1">
      <c r="A672" s="338"/>
      <c r="B672" s="338"/>
      <c r="C672" s="338"/>
      <c r="D672" s="625"/>
      <c r="E672" s="573">
        <v>189</v>
      </c>
      <c r="F672" s="576">
        <v>515</v>
      </c>
      <c r="G672" s="577" t="s">
        <v>266</v>
      </c>
      <c r="H672" s="482">
        <f>H673</f>
        <v>300000</v>
      </c>
      <c r="I672" s="482">
        <f>I673</f>
        <v>110497.6</v>
      </c>
      <c r="J672" s="878">
        <f t="shared" si="20"/>
        <v>36.83253333333333</v>
      </c>
      <c r="K672" s="826">
        <f t="shared" si="21"/>
        <v>189502.4</v>
      </c>
      <c r="L672" s="918"/>
      <c r="M672" s="918"/>
      <c r="N672" s="918"/>
      <c r="O672" s="918"/>
      <c r="P672" s="918"/>
      <c r="Q672" s="918"/>
      <c r="R672" s="918"/>
      <c r="S672" s="918"/>
      <c r="T672" s="918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1:256" s="16" customFormat="1" ht="16.5" thickBot="1">
      <c r="A673" s="342"/>
      <c r="B673" s="342"/>
      <c r="C673" s="342"/>
      <c r="D673" s="624"/>
      <c r="E673" s="578"/>
      <c r="F673" s="579">
        <v>515120</v>
      </c>
      <c r="G673" s="563" t="s">
        <v>267</v>
      </c>
      <c r="H673" s="483">
        <v>300000</v>
      </c>
      <c r="I673" s="483">
        <v>110497.6</v>
      </c>
      <c r="J673" s="875">
        <f t="shared" si="20"/>
        <v>36.83253333333333</v>
      </c>
      <c r="K673" s="828">
        <f t="shared" si="21"/>
        <v>189502.4</v>
      </c>
      <c r="L673" s="919"/>
      <c r="M673" s="919"/>
      <c r="N673" s="919"/>
      <c r="O673" s="919"/>
      <c r="P673" s="919"/>
      <c r="Q673" s="919"/>
      <c r="R673" s="919"/>
      <c r="S673" s="919"/>
      <c r="T673" s="919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1:256" s="16" customFormat="1" ht="16.5" thickTop="1">
      <c r="A674" s="338"/>
      <c r="B674" s="338"/>
      <c r="C674" s="338"/>
      <c r="D674" s="645"/>
      <c r="E674" s="722"/>
      <c r="F674" s="572"/>
      <c r="G674" s="1083" t="s">
        <v>164</v>
      </c>
      <c r="H674" s="1084"/>
      <c r="I674" s="1084"/>
      <c r="J674" s="878"/>
      <c r="K674" s="826">
        <f t="shared" si="21"/>
        <v>0</v>
      </c>
      <c r="L674" s="918"/>
      <c r="M674" s="918"/>
      <c r="N674" s="918"/>
      <c r="O674" s="918"/>
      <c r="P674" s="918"/>
      <c r="Q674" s="918"/>
      <c r="R674" s="918"/>
      <c r="S674" s="918"/>
      <c r="T674" s="918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1:256" s="16" customFormat="1" ht="15.75">
      <c r="A675" s="377"/>
      <c r="B675" s="377"/>
      <c r="C675" s="377"/>
      <c r="D675" s="1085"/>
      <c r="E675" s="995"/>
      <c r="F675" s="387"/>
      <c r="G675" s="594" t="s">
        <v>63</v>
      </c>
      <c r="H675" s="535">
        <f>H628+H630+H632+H633+H634+H635+H637+H645+H647+H654+H656+H659+H665+H668+H670+H672</f>
        <v>5717052</v>
      </c>
      <c r="I675" s="535">
        <f>I628+I630+I632+I633+I634+I635+I637+I645+I647+I654+I656+I659+I665+I668+I670+I672</f>
        <v>2304659.8400000003</v>
      </c>
      <c r="J675" s="876">
        <f t="shared" si="20"/>
        <v>40.3120321452385</v>
      </c>
      <c r="K675" s="833">
        <f t="shared" si="21"/>
        <v>3412392.1599999997</v>
      </c>
      <c r="L675" s="920"/>
      <c r="M675" s="920"/>
      <c r="N675" s="920"/>
      <c r="O675" s="920"/>
      <c r="P675" s="920"/>
      <c r="Q675" s="920"/>
      <c r="R675" s="920"/>
      <c r="S675" s="920"/>
      <c r="T675" s="920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1:256" s="16" customFormat="1" ht="15.75">
      <c r="A676" s="335"/>
      <c r="B676" s="335"/>
      <c r="C676" s="335"/>
      <c r="D676" s="629"/>
      <c r="E676" s="568"/>
      <c r="F676" s="588"/>
      <c r="G676" s="594" t="s">
        <v>551</v>
      </c>
      <c r="H676" s="492">
        <v>270000</v>
      </c>
      <c r="I676" s="492"/>
      <c r="J676" s="876"/>
      <c r="K676" s="833">
        <f t="shared" si="21"/>
        <v>270000</v>
      </c>
      <c r="L676" s="920"/>
      <c r="M676" s="920"/>
      <c r="N676" s="920"/>
      <c r="O676" s="920"/>
      <c r="P676" s="920"/>
      <c r="Q676" s="920"/>
      <c r="R676" s="920"/>
      <c r="S676" s="920"/>
      <c r="T676" s="920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1:256" s="16" customFormat="1" ht="15.75">
      <c r="A677" s="335"/>
      <c r="B677" s="335"/>
      <c r="C677" s="335"/>
      <c r="D677" s="629"/>
      <c r="E677" s="568"/>
      <c r="F677" s="588"/>
      <c r="G677" s="750" t="s">
        <v>163</v>
      </c>
      <c r="H677" s="492">
        <f>H675+H676</f>
        <v>5987052</v>
      </c>
      <c r="I677" s="492">
        <f>I675+I676</f>
        <v>2304659.8400000003</v>
      </c>
      <c r="J677" s="876">
        <f t="shared" si="20"/>
        <v>38.494067531065376</v>
      </c>
      <c r="K677" s="833">
        <f t="shared" si="21"/>
        <v>3682392.1599999997</v>
      </c>
      <c r="L677" s="920"/>
      <c r="M677" s="920"/>
      <c r="N677" s="920"/>
      <c r="O677" s="920"/>
      <c r="P677" s="920"/>
      <c r="Q677" s="920"/>
      <c r="R677" s="920"/>
      <c r="S677" s="920"/>
      <c r="T677" s="920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s="16" customFormat="1" ht="31.5">
      <c r="A678" s="335"/>
      <c r="B678" s="335"/>
      <c r="C678" s="335"/>
      <c r="D678" s="629"/>
      <c r="E678" s="568"/>
      <c r="F678" s="588"/>
      <c r="G678" s="751" t="s">
        <v>584</v>
      </c>
      <c r="H678" s="492"/>
      <c r="I678" s="492"/>
      <c r="J678" s="876"/>
      <c r="K678" s="833">
        <f t="shared" si="21"/>
        <v>0</v>
      </c>
      <c r="L678" s="920"/>
      <c r="M678" s="920"/>
      <c r="N678" s="920"/>
      <c r="O678" s="920"/>
      <c r="P678" s="920"/>
      <c r="Q678" s="920"/>
      <c r="R678" s="920"/>
      <c r="S678" s="920"/>
      <c r="T678" s="920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s="16" customFormat="1" ht="15.75">
      <c r="A679" s="335"/>
      <c r="B679" s="335"/>
      <c r="C679" s="335"/>
      <c r="D679" s="629"/>
      <c r="E679" s="568"/>
      <c r="F679" s="588"/>
      <c r="G679" s="752" t="s">
        <v>63</v>
      </c>
      <c r="H679" s="492">
        <f>H626+H675</f>
        <v>14362052</v>
      </c>
      <c r="I679" s="492">
        <f>I623+I677</f>
        <v>5258905.529999999</v>
      </c>
      <c r="J679" s="876">
        <f t="shared" si="20"/>
        <v>36.616672394724645</v>
      </c>
      <c r="K679" s="833">
        <f t="shared" si="21"/>
        <v>9103146.47</v>
      </c>
      <c r="L679" s="920"/>
      <c r="M679" s="920"/>
      <c r="N679" s="920"/>
      <c r="O679" s="920"/>
      <c r="P679" s="920"/>
      <c r="Q679" s="920"/>
      <c r="R679" s="920"/>
      <c r="S679" s="920"/>
      <c r="T679" s="920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1:256" s="16" customFormat="1" ht="15.75">
      <c r="A680" s="335"/>
      <c r="B680" s="335"/>
      <c r="C680" s="335"/>
      <c r="D680" s="629"/>
      <c r="E680" s="568"/>
      <c r="F680" s="588"/>
      <c r="G680" s="752" t="s">
        <v>70</v>
      </c>
      <c r="H680" s="492">
        <f>H624+H676</f>
        <v>2684000</v>
      </c>
      <c r="I680" s="492">
        <f>I624+I676</f>
        <v>1181000</v>
      </c>
      <c r="J680" s="876"/>
      <c r="K680" s="833">
        <f t="shared" si="21"/>
        <v>1503000</v>
      </c>
      <c r="L680" s="920"/>
      <c r="M680" s="920"/>
      <c r="N680" s="920"/>
      <c r="O680" s="920"/>
      <c r="P680" s="920"/>
      <c r="Q680" s="920"/>
      <c r="R680" s="920"/>
      <c r="S680" s="920"/>
      <c r="T680" s="920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1:256" s="16" customFormat="1" ht="15.75">
      <c r="A681" s="335"/>
      <c r="B681" s="335"/>
      <c r="C681" s="335"/>
      <c r="D681" s="629"/>
      <c r="E681" s="568"/>
      <c r="F681" s="588"/>
      <c r="G681" s="752" t="s">
        <v>65</v>
      </c>
      <c r="H681" s="492">
        <f>H625</f>
        <v>96000</v>
      </c>
      <c r="I681" s="492"/>
      <c r="J681" s="876"/>
      <c r="K681" s="833">
        <f t="shared" si="21"/>
        <v>96000</v>
      </c>
      <c r="L681" s="920"/>
      <c r="M681" s="920"/>
      <c r="N681" s="920"/>
      <c r="O681" s="920"/>
      <c r="P681" s="920"/>
      <c r="Q681" s="920"/>
      <c r="R681" s="920"/>
      <c r="S681" s="920"/>
      <c r="T681" s="920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1:256" s="16" customFormat="1" ht="15.75">
      <c r="A682" s="335"/>
      <c r="B682" s="335"/>
      <c r="C682" s="335"/>
      <c r="D682" s="629"/>
      <c r="E682" s="568"/>
      <c r="F682" s="588"/>
      <c r="G682" s="750" t="s">
        <v>614</v>
      </c>
      <c r="H682" s="492">
        <f>H679+H680+H681</f>
        <v>17142052</v>
      </c>
      <c r="I682" s="492">
        <f>I679+I680</f>
        <v>6439905.529999999</v>
      </c>
      <c r="J682" s="876">
        <f t="shared" si="20"/>
        <v>37.56788002976539</v>
      </c>
      <c r="K682" s="833">
        <f t="shared" si="21"/>
        <v>10702146.47</v>
      </c>
      <c r="L682" s="920"/>
      <c r="M682" s="920"/>
      <c r="N682" s="920"/>
      <c r="O682" s="920"/>
      <c r="P682" s="920"/>
      <c r="Q682" s="920"/>
      <c r="R682" s="920"/>
      <c r="S682" s="920"/>
      <c r="T682" s="920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1:256" s="16" customFormat="1" ht="27" thickBot="1">
      <c r="A683" s="992"/>
      <c r="B683" s="992"/>
      <c r="C683" s="993">
        <v>860</v>
      </c>
      <c r="D683" s="994"/>
      <c r="E683" s="995"/>
      <c r="F683" s="387"/>
      <c r="G683" s="996" t="s">
        <v>580</v>
      </c>
      <c r="H683" s="493"/>
      <c r="I683" s="493"/>
      <c r="J683" s="872"/>
      <c r="K683" s="832"/>
      <c r="L683" s="920"/>
      <c r="M683" s="920"/>
      <c r="N683" s="920"/>
      <c r="O683" s="920"/>
      <c r="P683" s="920"/>
      <c r="Q683" s="920"/>
      <c r="R683" s="920"/>
      <c r="S683" s="920"/>
      <c r="T683" s="920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1:256" s="16" customFormat="1" ht="32.25" thickTop="1">
      <c r="A684" s="180"/>
      <c r="B684" s="997" t="s">
        <v>581</v>
      </c>
      <c r="C684" s="997"/>
      <c r="D684" s="998"/>
      <c r="E684" s="999"/>
      <c r="F684" s="360"/>
      <c r="G684" s="553" t="s">
        <v>549</v>
      </c>
      <c r="H684" s="482" t="s">
        <v>547</v>
      </c>
      <c r="I684" s="482" t="s">
        <v>547</v>
      </c>
      <c r="J684" s="878"/>
      <c r="K684" s="956"/>
      <c r="L684" s="920"/>
      <c r="M684" s="920"/>
      <c r="N684" s="920"/>
      <c r="O684" s="920"/>
      <c r="P684" s="920"/>
      <c r="Q684" s="920"/>
      <c r="R684" s="920"/>
      <c r="S684" s="920"/>
      <c r="T684" s="920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1:256" s="16" customFormat="1" ht="31.5">
      <c r="A685" s="384"/>
      <c r="B685" s="384"/>
      <c r="C685" s="384"/>
      <c r="D685" s="384"/>
      <c r="E685" s="753"/>
      <c r="F685" s="755">
        <v>465</v>
      </c>
      <c r="G685" s="750" t="s">
        <v>509</v>
      </c>
      <c r="H685" s="492">
        <f>H686</f>
        <v>600000</v>
      </c>
      <c r="I685" s="492">
        <f>I686</f>
        <v>306747.09</v>
      </c>
      <c r="J685" s="876">
        <f t="shared" si="20"/>
        <v>51.124515</v>
      </c>
      <c r="K685" s="833">
        <f t="shared" si="21"/>
        <v>293252.91</v>
      </c>
      <c r="L685" s="920"/>
      <c r="M685" s="920"/>
      <c r="N685" s="920"/>
      <c r="O685" s="920"/>
      <c r="P685" s="920"/>
      <c r="Q685" s="920"/>
      <c r="R685" s="920"/>
      <c r="S685" s="920"/>
      <c r="T685" s="920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s="16" customFormat="1" ht="16.5" thickBot="1">
      <c r="A686" s="342"/>
      <c r="B686" s="342"/>
      <c r="C686" s="342"/>
      <c r="D686" s="646"/>
      <c r="E686" s="579">
        <v>190</v>
      </c>
      <c r="F686" s="756">
        <v>4651</v>
      </c>
      <c r="G686" s="721" t="s">
        <v>548</v>
      </c>
      <c r="H686" s="536">
        <v>600000</v>
      </c>
      <c r="I686" s="536">
        <v>306747.09</v>
      </c>
      <c r="J686" s="872">
        <f t="shared" si="20"/>
        <v>51.124515</v>
      </c>
      <c r="K686" s="832">
        <f t="shared" si="21"/>
        <v>293252.91</v>
      </c>
      <c r="L686" s="919"/>
      <c r="M686" s="919"/>
      <c r="N686" s="919"/>
      <c r="O686" s="919"/>
      <c r="P686" s="919"/>
      <c r="Q686" s="919"/>
      <c r="R686" s="919"/>
      <c r="S686" s="919"/>
      <c r="T686" s="919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s="16" customFormat="1" ht="32.25" thickTop="1">
      <c r="A687" s="416"/>
      <c r="B687" s="416"/>
      <c r="C687" s="416"/>
      <c r="D687" s="645"/>
      <c r="E687" s="722"/>
      <c r="F687" s="572"/>
      <c r="G687" s="749" t="s">
        <v>582</v>
      </c>
      <c r="H687" s="491"/>
      <c r="I687" s="491"/>
      <c r="J687" s="878"/>
      <c r="K687" s="826"/>
      <c r="L687" s="920"/>
      <c r="M687" s="920"/>
      <c r="N687" s="920"/>
      <c r="O687" s="920"/>
      <c r="P687" s="920"/>
      <c r="Q687" s="920"/>
      <c r="R687" s="920"/>
      <c r="S687" s="920"/>
      <c r="T687" s="920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s="16" customFormat="1" ht="15.75">
      <c r="A688" s="415"/>
      <c r="B688" s="415"/>
      <c r="C688" s="415"/>
      <c r="D688" s="629"/>
      <c r="E688" s="568"/>
      <c r="F688" s="602"/>
      <c r="G688" s="594" t="s">
        <v>210</v>
      </c>
      <c r="H688" s="492">
        <f>H685</f>
        <v>600000</v>
      </c>
      <c r="I688" s="492">
        <f>I685</f>
        <v>306747.09</v>
      </c>
      <c r="J688" s="876">
        <f t="shared" si="20"/>
        <v>51.124515</v>
      </c>
      <c r="K688" s="833">
        <f t="shared" si="21"/>
        <v>293252.91</v>
      </c>
      <c r="L688" s="920"/>
      <c r="M688" s="920"/>
      <c r="N688" s="920"/>
      <c r="O688" s="920"/>
      <c r="P688" s="920"/>
      <c r="Q688" s="920"/>
      <c r="R688" s="920"/>
      <c r="S688" s="920"/>
      <c r="T688" s="920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256" s="16" customFormat="1" ht="16.5" thickBot="1">
      <c r="A689" s="415"/>
      <c r="B689" s="415"/>
      <c r="C689" s="415"/>
      <c r="D689" s="629"/>
      <c r="E689" s="568"/>
      <c r="F689" s="602"/>
      <c r="G689" s="847" t="s">
        <v>583</v>
      </c>
      <c r="H689" s="493">
        <f>H688</f>
        <v>600000</v>
      </c>
      <c r="I689" s="493">
        <f>I688</f>
        <v>306747.09</v>
      </c>
      <c r="J689" s="872">
        <f t="shared" si="20"/>
        <v>51.124515</v>
      </c>
      <c r="K689" s="832">
        <f t="shared" si="21"/>
        <v>293252.91</v>
      </c>
      <c r="L689" s="920"/>
      <c r="M689" s="920"/>
      <c r="N689" s="920"/>
      <c r="O689" s="920"/>
      <c r="P689" s="920"/>
      <c r="Q689" s="920"/>
      <c r="R689" s="920"/>
      <c r="S689" s="920"/>
      <c r="T689" s="920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1:256" s="16" customFormat="1" ht="16.5" thickTop="1">
      <c r="A690" s="125"/>
      <c r="B690" s="125"/>
      <c r="C690" s="125">
        <v>473</v>
      </c>
      <c r="D690" s="360"/>
      <c r="E690" s="317"/>
      <c r="F690" s="126"/>
      <c r="G690" s="127" t="s">
        <v>268</v>
      </c>
      <c r="H690" s="489"/>
      <c r="I690" s="489"/>
      <c r="J690" s="878"/>
      <c r="K690" s="956"/>
      <c r="L690" s="917"/>
      <c r="M690" s="917"/>
      <c r="N690" s="917"/>
      <c r="O690" s="917"/>
      <c r="P690" s="917"/>
      <c r="Q690" s="917"/>
      <c r="R690" s="917"/>
      <c r="S690" s="917"/>
      <c r="T690" s="917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s="16" customFormat="1" ht="32.25" thickBot="1">
      <c r="A691" s="90"/>
      <c r="B691" s="90">
        <v>3.16</v>
      </c>
      <c r="C691" s="90"/>
      <c r="D691" s="353"/>
      <c r="E691" s="318"/>
      <c r="F691" s="105"/>
      <c r="G691" s="106" t="s">
        <v>336</v>
      </c>
      <c r="H691" s="483"/>
      <c r="I691" s="483"/>
      <c r="J691" s="875"/>
      <c r="K691" s="987"/>
      <c r="L691" s="917"/>
      <c r="M691" s="917"/>
      <c r="N691" s="917"/>
      <c r="O691" s="917"/>
      <c r="P691" s="917"/>
      <c r="Q691" s="917"/>
      <c r="R691" s="917"/>
      <c r="S691" s="917"/>
      <c r="T691" s="917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s="16" customFormat="1" ht="16.5" thickTop="1">
      <c r="A692" s="335"/>
      <c r="B692" s="335"/>
      <c r="C692" s="335"/>
      <c r="D692" s="622"/>
      <c r="E692" s="585">
        <v>191</v>
      </c>
      <c r="F692" s="586">
        <v>411</v>
      </c>
      <c r="G692" s="587" t="s">
        <v>216</v>
      </c>
      <c r="H692" s="491">
        <f>H693</f>
        <v>3900000</v>
      </c>
      <c r="I692" s="491">
        <f>I693</f>
        <v>1541867.52</v>
      </c>
      <c r="J692" s="878">
        <f t="shared" si="20"/>
        <v>39.53506461538462</v>
      </c>
      <c r="K692" s="826">
        <f t="shared" si="21"/>
        <v>2358132.48</v>
      </c>
      <c r="L692" s="918"/>
      <c r="M692" s="918"/>
      <c r="N692" s="918"/>
      <c r="O692" s="918"/>
      <c r="P692" s="918"/>
      <c r="Q692" s="918"/>
      <c r="R692" s="918"/>
      <c r="S692" s="918"/>
      <c r="T692" s="918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s="16" customFormat="1" ht="16.5" thickBot="1">
      <c r="A693" s="342"/>
      <c r="B693" s="342"/>
      <c r="C693" s="342"/>
      <c r="D693" s="624"/>
      <c r="E693" s="595"/>
      <c r="F693" s="697">
        <v>411110</v>
      </c>
      <c r="G693" s="597" t="s">
        <v>216</v>
      </c>
      <c r="H693" s="745">
        <v>3900000</v>
      </c>
      <c r="I693" s="745">
        <v>1541867.52</v>
      </c>
      <c r="J693" s="875">
        <f t="shared" si="20"/>
        <v>39.53506461538462</v>
      </c>
      <c r="K693" s="828">
        <f t="shared" si="21"/>
        <v>2358132.48</v>
      </c>
      <c r="L693" s="919"/>
      <c r="M693" s="919"/>
      <c r="N693" s="919"/>
      <c r="O693" s="919"/>
      <c r="P693" s="919"/>
      <c r="Q693" s="919"/>
      <c r="R693" s="919"/>
      <c r="S693" s="919"/>
      <c r="T693" s="919"/>
      <c r="U693" s="2"/>
      <c r="V693" s="2"/>
      <c r="W693" s="2" t="s">
        <v>585</v>
      </c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s="16" customFormat="1" ht="32.25" thickTop="1">
      <c r="A694" s="338"/>
      <c r="B694" s="338"/>
      <c r="C694" s="338"/>
      <c r="D694" s="625"/>
      <c r="E694" s="573">
        <v>192</v>
      </c>
      <c r="F694" s="576">
        <v>412</v>
      </c>
      <c r="G694" s="577" t="s">
        <v>197</v>
      </c>
      <c r="H694" s="482">
        <f>H695</f>
        <v>700000</v>
      </c>
      <c r="I694" s="482">
        <f>I695</f>
        <v>275994.27</v>
      </c>
      <c r="J694" s="878">
        <f t="shared" si="20"/>
        <v>39.42775285714286</v>
      </c>
      <c r="K694" s="826">
        <f t="shared" si="21"/>
        <v>424005.73</v>
      </c>
      <c r="L694" s="918"/>
      <c r="M694" s="918"/>
      <c r="N694" s="918"/>
      <c r="O694" s="918"/>
      <c r="P694" s="918"/>
      <c r="Q694" s="918"/>
      <c r="R694" s="918"/>
      <c r="S694" s="918"/>
      <c r="T694" s="918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s="16" customFormat="1" ht="32.25" thickBot="1">
      <c r="A695" s="335"/>
      <c r="B695" s="335"/>
      <c r="C695" s="335"/>
      <c r="D695" s="622"/>
      <c r="E695" s="387"/>
      <c r="F695" s="575">
        <v>412000</v>
      </c>
      <c r="G695" s="591" t="s">
        <v>197</v>
      </c>
      <c r="H695" s="509">
        <v>700000</v>
      </c>
      <c r="I695" s="509">
        <v>275994.27</v>
      </c>
      <c r="J695" s="875">
        <f t="shared" si="20"/>
        <v>39.42775285714286</v>
      </c>
      <c r="K695" s="828">
        <f t="shared" si="21"/>
        <v>424005.73</v>
      </c>
      <c r="L695" s="919"/>
      <c r="M695" s="919"/>
      <c r="N695" s="919"/>
      <c r="O695" s="919"/>
      <c r="P695" s="919"/>
      <c r="Q695" s="919"/>
      <c r="R695" s="919"/>
      <c r="S695" s="919"/>
      <c r="T695" s="919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s="16" customFormat="1" ht="17.25" thickBot="1" thickTop="1">
      <c r="A696" s="336"/>
      <c r="B696" s="336"/>
      <c r="C696" s="336"/>
      <c r="D696" s="623"/>
      <c r="E696" s="580">
        <v>193</v>
      </c>
      <c r="F696" s="581">
        <v>413</v>
      </c>
      <c r="G696" s="582" t="s">
        <v>373</v>
      </c>
      <c r="H696" s="530">
        <v>0</v>
      </c>
      <c r="I696" s="530">
        <v>0</v>
      </c>
      <c r="J696" s="878"/>
      <c r="K696" s="826"/>
      <c r="L696" s="920"/>
      <c r="M696" s="920"/>
      <c r="N696" s="920"/>
      <c r="O696" s="920"/>
      <c r="P696" s="920"/>
      <c r="Q696" s="920"/>
      <c r="R696" s="920"/>
      <c r="S696" s="920"/>
      <c r="T696" s="920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s="16" customFormat="1" ht="17.25" thickBot="1" thickTop="1">
      <c r="A697" s="336"/>
      <c r="B697" s="336"/>
      <c r="C697" s="336"/>
      <c r="D697" s="623"/>
      <c r="E697" s="580">
        <v>194</v>
      </c>
      <c r="F697" s="581">
        <v>414</v>
      </c>
      <c r="G697" s="582" t="s">
        <v>481</v>
      </c>
      <c r="H697" s="484">
        <v>60000</v>
      </c>
      <c r="I697" s="484">
        <v>0</v>
      </c>
      <c r="J697" s="878">
        <f t="shared" si="20"/>
        <v>0</v>
      </c>
      <c r="K697" s="826">
        <f t="shared" si="21"/>
        <v>60000</v>
      </c>
      <c r="L697" s="920"/>
      <c r="M697" s="920"/>
      <c r="N697" s="920"/>
      <c r="O697" s="920"/>
      <c r="P697" s="920"/>
      <c r="Q697" s="920"/>
      <c r="R697" s="920"/>
      <c r="S697" s="920"/>
      <c r="T697" s="920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s="16" customFormat="1" ht="16.5" thickTop="1">
      <c r="A698" s="335"/>
      <c r="B698" s="335"/>
      <c r="C698" s="335"/>
      <c r="D698" s="622"/>
      <c r="E698" s="585">
        <v>195</v>
      </c>
      <c r="F698" s="586">
        <v>416</v>
      </c>
      <c r="G698" s="601" t="s">
        <v>220</v>
      </c>
      <c r="H698" s="491">
        <f>H699</f>
        <v>0</v>
      </c>
      <c r="I698" s="491">
        <f>I699</f>
        <v>0</v>
      </c>
      <c r="J698" s="878"/>
      <c r="K698" s="826">
        <f t="shared" si="21"/>
        <v>0</v>
      </c>
      <c r="L698" s="918"/>
      <c r="M698" s="918"/>
      <c r="N698" s="918"/>
      <c r="O698" s="918"/>
      <c r="P698" s="918"/>
      <c r="Q698" s="918"/>
      <c r="R698" s="918"/>
      <c r="S698" s="918"/>
      <c r="T698" s="918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s="16" customFormat="1" ht="16.5" thickBot="1">
      <c r="A699" s="335"/>
      <c r="B699" s="335"/>
      <c r="C699" s="335"/>
      <c r="D699" s="622"/>
      <c r="E699" s="588"/>
      <c r="F699" s="698">
        <v>416100</v>
      </c>
      <c r="G699" s="563" t="s">
        <v>352</v>
      </c>
      <c r="H699" s="486">
        <v>0</v>
      </c>
      <c r="I699" s="486">
        <v>0</v>
      </c>
      <c r="J699" s="875"/>
      <c r="K699" s="828"/>
      <c r="L699" s="918"/>
      <c r="M699" s="918"/>
      <c r="N699" s="918"/>
      <c r="O699" s="918"/>
      <c r="P699" s="918"/>
      <c r="Q699" s="918"/>
      <c r="R699" s="918"/>
      <c r="S699" s="918"/>
      <c r="T699" s="918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s="16" customFormat="1" ht="16.5" thickTop="1">
      <c r="A700" s="338"/>
      <c r="B700" s="338"/>
      <c r="C700" s="338"/>
      <c r="D700" s="625"/>
      <c r="E700" s="573">
        <v>196</v>
      </c>
      <c r="F700" s="576">
        <v>421</v>
      </c>
      <c r="G700" s="577" t="s">
        <v>198</v>
      </c>
      <c r="H700" s="482">
        <f>H701+H702+H703+H704+H705+H706+H707</f>
        <v>10550000</v>
      </c>
      <c r="I700" s="482">
        <f>I701+I702+I703+I704+I705+I706+I707</f>
        <v>4042699.3600000003</v>
      </c>
      <c r="J700" s="878">
        <f t="shared" si="20"/>
        <v>38.31942521327015</v>
      </c>
      <c r="K700" s="826">
        <f t="shared" si="21"/>
        <v>6507300.64</v>
      </c>
      <c r="L700" s="918"/>
      <c r="M700" s="918"/>
      <c r="N700" s="918"/>
      <c r="O700" s="918"/>
      <c r="P700" s="918"/>
      <c r="Q700" s="918"/>
      <c r="R700" s="918"/>
      <c r="S700" s="918"/>
      <c r="T700" s="918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s="16" customFormat="1" ht="15.75">
      <c r="A701" s="335"/>
      <c r="B701" s="335"/>
      <c r="C701" s="335"/>
      <c r="D701" s="622"/>
      <c r="E701" s="592"/>
      <c r="F701" s="593">
        <v>421100</v>
      </c>
      <c r="G701" s="594" t="s">
        <v>221</v>
      </c>
      <c r="H701" s="500">
        <v>200000</v>
      </c>
      <c r="I701" s="500">
        <v>150000</v>
      </c>
      <c r="J701" s="876">
        <f t="shared" si="20"/>
        <v>75</v>
      </c>
      <c r="K701" s="833">
        <f t="shared" si="21"/>
        <v>50000</v>
      </c>
      <c r="L701" s="919"/>
      <c r="M701" s="919"/>
      <c r="N701" s="919"/>
      <c r="O701" s="919"/>
      <c r="P701" s="919"/>
      <c r="Q701" s="919"/>
      <c r="R701" s="919"/>
      <c r="S701" s="919"/>
      <c r="T701" s="919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s="16" customFormat="1" ht="15.75">
      <c r="A702" s="335"/>
      <c r="B702" s="335"/>
      <c r="C702" s="335"/>
      <c r="D702" s="622"/>
      <c r="E702" s="592"/>
      <c r="F702" s="593">
        <v>421200</v>
      </c>
      <c r="G702" s="594" t="s">
        <v>261</v>
      </c>
      <c r="H702" s="669">
        <v>9000000</v>
      </c>
      <c r="I702" s="669">
        <v>2954862.06</v>
      </c>
      <c r="J702" s="876">
        <f t="shared" si="20"/>
        <v>32.831800666666666</v>
      </c>
      <c r="K702" s="833">
        <f t="shared" si="21"/>
        <v>6045137.9399999995</v>
      </c>
      <c r="L702" s="919"/>
      <c r="M702" s="919"/>
      <c r="N702" s="919"/>
      <c r="O702" s="919"/>
      <c r="P702" s="919"/>
      <c r="Q702" s="919"/>
      <c r="R702" s="919"/>
      <c r="S702" s="919"/>
      <c r="T702" s="919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s="16" customFormat="1" ht="15.75">
      <c r="A703" s="335"/>
      <c r="B703" s="335"/>
      <c r="C703" s="335"/>
      <c r="D703" s="622"/>
      <c r="E703" s="592"/>
      <c r="F703" s="593">
        <v>421300</v>
      </c>
      <c r="G703" s="594" t="s">
        <v>222</v>
      </c>
      <c r="H703" s="500">
        <v>1000000</v>
      </c>
      <c r="I703" s="500">
        <v>772448.69</v>
      </c>
      <c r="J703" s="876">
        <f t="shared" si="20"/>
        <v>77.244869</v>
      </c>
      <c r="K703" s="833">
        <f t="shared" si="21"/>
        <v>227551.31000000006</v>
      </c>
      <c r="L703" s="919"/>
      <c r="M703" s="919"/>
      <c r="N703" s="919"/>
      <c r="O703" s="919"/>
      <c r="P703" s="919"/>
      <c r="Q703" s="919"/>
      <c r="R703" s="919"/>
      <c r="S703" s="919"/>
      <c r="T703" s="919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s="16" customFormat="1" ht="15.75">
      <c r="A704" s="335"/>
      <c r="B704" s="335"/>
      <c r="C704" s="335"/>
      <c r="D704" s="622"/>
      <c r="E704" s="592"/>
      <c r="F704" s="593">
        <v>421400</v>
      </c>
      <c r="G704" s="594" t="s">
        <v>306</v>
      </c>
      <c r="H704" s="500">
        <v>150000</v>
      </c>
      <c r="I704" s="500">
        <v>65731.24</v>
      </c>
      <c r="J704" s="876">
        <f t="shared" si="20"/>
        <v>43.82082666666667</v>
      </c>
      <c r="K704" s="833">
        <f t="shared" si="21"/>
        <v>84268.76</v>
      </c>
      <c r="L704" s="919"/>
      <c r="M704" s="919"/>
      <c r="N704" s="919"/>
      <c r="O704" s="919"/>
      <c r="P704" s="919"/>
      <c r="Q704" s="919"/>
      <c r="R704" s="919"/>
      <c r="S704" s="919"/>
      <c r="T704" s="919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s="16" customFormat="1" ht="15.75">
      <c r="A705" s="335"/>
      <c r="B705" s="335"/>
      <c r="C705" s="335"/>
      <c r="D705" s="622"/>
      <c r="E705" s="592"/>
      <c r="F705" s="593">
        <v>421500</v>
      </c>
      <c r="G705" s="594" t="s">
        <v>223</v>
      </c>
      <c r="H705" s="500">
        <v>100000</v>
      </c>
      <c r="I705" s="500">
        <v>48229.37</v>
      </c>
      <c r="J705" s="876">
        <f t="shared" si="20"/>
        <v>48.22937</v>
      </c>
      <c r="K705" s="833">
        <f t="shared" si="21"/>
        <v>51770.63</v>
      </c>
      <c r="L705" s="919"/>
      <c r="M705" s="919"/>
      <c r="N705" s="919"/>
      <c r="O705" s="919"/>
      <c r="P705" s="919"/>
      <c r="Q705" s="919"/>
      <c r="R705" s="919"/>
      <c r="S705" s="919"/>
      <c r="T705" s="919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s="16" customFormat="1" ht="15.75">
      <c r="A706" s="335"/>
      <c r="B706" s="335"/>
      <c r="C706" s="335"/>
      <c r="D706" s="622"/>
      <c r="E706" s="387"/>
      <c r="F706" s="575">
        <v>421600</v>
      </c>
      <c r="G706" s="591" t="s">
        <v>363</v>
      </c>
      <c r="H706" s="509">
        <v>100000</v>
      </c>
      <c r="I706" s="509">
        <v>51428</v>
      </c>
      <c r="J706" s="873">
        <f t="shared" si="20"/>
        <v>51.428</v>
      </c>
      <c r="K706" s="835">
        <f t="shared" si="21"/>
        <v>48572</v>
      </c>
      <c r="L706" s="919"/>
      <c r="M706" s="919"/>
      <c r="N706" s="919"/>
      <c r="O706" s="919"/>
      <c r="P706" s="919"/>
      <c r="Q706" s="919"/>
      <c r="R706" s="919"/>
      <c r="S706" s="919"/>
      <c r="T706" s="919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s="16" customFormat="1" ht="16.5" thickBot="1">
      <c r="A707" s="337"/>
      <c r="B707" s="337"/>
      <c r="C707" s="337"/>
      <c r="D707" s="644"/>
      <c r="E707" s="578"/>
      <c r="F707" s="579">
        <v>421900</v>
      </c>
      <c r="G707" s="563" t="s">
        <v>228</v>
      </c>
      <c r="H707" s="488"/>
      <c r="I707" s="488"/>
      <c r="J707" s="873"/>
      <c r="K707" s="1086"/>
      <c r="L707" s="1087"/>
      <c r="M707" s="919"/>
      <c r="N707" s="919"/>
      <c r="O707" s="919"/>
      <c r="P707" s="919"/>
      <c r="Q707" s="919"/>
      <c r="R707" s="919"/>
      <c r="S707" s="919"/>
      <c r="T707" s="919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s="16" customFormat="1" ht="16.5" thickTop="1">
      <c r="A708" s="335"/>
      <c r="B708" s="335"/>
      <c r="C708" s="335"/>
      <c r="D708" s="622"/>
      <c r="E708" s="585">
        <v>197</v>
      </c>
      <c r="F708" s="586">
        <v>422</v>
      </c>
      <c r="G708" s="587" t="s">
        <v>264</v>
      </c>
      <c r="H708" s="491">
        <f>H709+H710</f>
        <v>300000</v>
      </c>
      <c r="I708" s="491">
        <f>I709+I710</f>
        <v>68304</v>
      </c>
      <c r="J708" s="878">
        <f t="shared" si="20"/>
        <v>22.768</v>
      </c>
      <c r="K708" s="826">
        <f t="shared" si="21"/>
        <v>231696</v>
      </c>
      <c r="L708" s="918"/>
      <c r="M708" s="918"/>
      <c r="N708" s="918"/>
      <c r="O708" s="918"/>
      <c r="P708" s="918"/>
      <c r="Q708" s="918"/>
      <c r="R708" s="918"/>
      <c r="S708" s="918"/>
      <c r="T708" s="918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s="16" customFormat="1" ht="31.5">
      <c r="A709" s="335"/>
      <c r="B709" s="335"/>
      <c r="C709" s="335"/>
      <c r="D709" s="622"/>
      <c r="E709" s="387"/>
      <c r="F709" s="575">
        <v>422100</v>
      </c>
      <c r="G709" s="591" t="s">
        <v>265</v>
      </c>
      <c r="H709" s="481">
        <v>200000</v>
      </c>
      <c r="I709" s="481">
        <v>68304</v>
      </c>
      <c r="J709" s="876">
        <f t="shared" si="20"/>
        <v>34.152</v>
      </c>
      <c r="K709" s="833">
        <f t="shared" si="21"/>
        <v>131696</v>
      </c>
      <c r="L709" s="919"/>
      <c r="M709" s="919"/>
      <c r="N709" s="919"/>
      <c r="O709" s="919"/>
      <c r="P709" s="919"/>
      <c r="Q709" s="919"/>
      <c r="R709" s="919"/>
      <c r="S709" s="919"/>
      <c r="T709" s="919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s="16" customFormat="1" ht="32.25" thickBot="1">
      <c r="A710" s="342"/>
      <c r="B710" s="342"/>
      <c r="C710" s="342"/>
      <c r="D710" s="624"/>
      <c r="E710" s="578"/>
      <c r="F710" s="579">
        <v>422200</v>
      </c>
      <c r="G710" s="563" t="s">
        <v>191</v>
      </c>
      <c r="H710" s="483">
        <v>100000</v>
      </c>
      <c r="I710" s="483">
        <v>0</v>
      </c>
      <c r="J710" s="872">
        <f t="shared" si="20"/>
        <v>0</v>
      </c>
      <c r="K710" s="832">
        <f t="shared" si="21"/>
        <v>100000</v>
      </c>
      <c r="L710" s="919"/>
      <c r="M710" s="919"/>
      <c r="N710" s="919"/>
      <c r="O710" s="919"/>
      <c r="P710" s="919"/>
      <c r="Q710" s="919"/>
      <c r="R710" s="919"/>
      <c r="S710" s="919"/>
      <c r="T710" s="919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s="16" customFormat="1" ht="16.5" thickTop="1">
      <c r="A711" s="335"/>
      <c r="B711" s="335"/>
      <c r="C711" s="335"/>
      <c r="D711" s="622"/>
      <c r="E711" s="585">
        <v>198</v>
      </c>
      <c r="F711" s="586">
        <v>423</v>
      </c>
      <c r="G711" s="587" t="s">
        <v>201</v>
      </c>
      <c r="H711" s="491">
        <f>H713+H714+H715+H717+H712</f>
        <v>11270000</v>
      </c>
      <c r="I711" s="491">
        <f>I713+I714+I715+I717+I712</f>
        <v>967634.3600000001</v>
      </c>
      <c r="J711" s="878">
        <f t="shared" si="20"/>
        <v>8.58593043478261</v>
      </c>
      <c r="K711" s="826">
        <f t="shared" si="21"/>
        <v>10302365.64</v>
      </c>
      <c r="L711" s="918"/>
      <c r="M711" s="918"/>
      <c r="N711" s="918"/>
      <c r="O711" s="918"/>
      <c r="P711" s="918"/>
      <c r="Q711" s="918"/>
      <c r="R711" s="918"/>
      <c r="S711" s="918"/>
      <c r="T711" s="918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s="16" customFormat="1" ht="15.75">
      <c r="A712" s="335"/>
      <c r="B712" s="335"/>
      <c r="C712" s="335"/>
      <c r="D712" s="622"/>
      <c r="E712" s="585"/>
      <c r="F712" s="703">
        <v>423200</v>
      </c>
      <c r="G712" s="704" t="s">
        <v>624</v>
      </c>
      <c r="H712" s="494">
        <v>40000</v>
      </c>
      <c r="I712" s="494">
        <v>39796.8</v>
      </c>
      <c r="J712" s="879">
        <f t="shared" si="20"/>
        <v>99.492</v>
      </c>
      <c r="K712" s="829">
        <f t="shared" si="21"/>
        <v>203.1999999999971</v>
      </c>
      <c r="L712" s="919"/>
      <c r="M712" s="919"/>
      <c r="N712" s="919"/>
      <c r="O712" s="919"/>
      <c r="P712" s="919"/>
      <c r="Q712" s="919"/>
      <c r="R712" s="919"/>
      <c r="S712" s="919"/>
      <c r="T712" s="919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s="16" customFormat="1" ht="31.5">
      <c r="A713" s="335"/>
      <c r="B713" s="335"/>
      <c r="C713" s="335"/>
      <c r="D713" s="622"/>
      <c r="E713" s="585"/>
      <c r="F713" s="699">
        <v>423300</v>
      </c>
      <c r="G713" s="700" t="s">
        <v>308</v>
      </c>
      <c r="H713" s="480">
        <v>30000</v>
      </c>
      <c r="I713" s="480">
        <v>14950</v>
      </c>
      <c r="J713" s="879">
        <f t="shared" si="20"/>
        <v>49.833333333333336</v>
      </c>
      <c r="K713" s="829">
        <f t="shared" si="21"/>
        <v>15050</v>
      </c>
      <c r="L713" s="919"/>
      <c r="M713" s="919"/>
      <c r="N713" s="919"/>
      <c r="O713" s="919"/>
      <c r="P713" s="919"/>
      <c r="Q713" s="919"/>
      <c r="R713" s="919"/>
      <c r="S713" s="919"/>
      <c r="T713" s="919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s="16" customFormat="1" ht="15.75">
      <c r="A714" s="378"/>
      <c r="B714" s="378"/>
      <c r="C714" s="378"/>
      <c r="D714" s="660"/>
      <c r="E714" s="592"/>
      <c r="F714" s="593">
        <v>423400</v>
      </c>
      <c r="G714" s="594" t="s">
        <v>313</v>
      </c>
      <c r="H714" s="500">
        <v>1000000</v>
      </c>
      <c r="I714" s="500">
        <v>230000</v>
      </c>
      <c r="J714" s="879">
        <f t="shared" si="20"/>
        <v>23</v>
      </c>
      <c r="K714" s="829">
        <f t="shared" si="21"/>
        <v>770000</v>
      </c>
      <c r="L714" s="919"/>
      <c r="M714" s="919"/>
      <c r="N714" s="919"/>
      <c r="O714" s="919"/>
      <c r="P714" s="919"/>
      <c r="Q714" s="919"/>
      <c r="R714" s="919"/>
      <c r="S714" s="919"/>
      <c r="T714" s="919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s="16" customFormat="1" ht="15.75">
      <c r="A715" s="378"/>
      <c r="B715" s="378"/>
      <c r="C715" s="378"/>
      <c r="D715" s="660"/>
      <c r="E715" s="592"/>
      <c r="F715" s="593">
        <v>423500</v>
      </c>
      <c r="G715" s="594" t="s">
        <v>364</v>
      </c>
      <c r="H715" s="500">
        <v>1000000</v>
      </c>
      <c r="I715" s="500">
        <v>78666.67</v>
      </c>
      <c r="J715" s="879">
        <f t="shared" si="20"/>
        <v>7.866667</v>
      </c>
      <c r="K715" s="829">
        <f t="shared" si="21"/>
        <v>921333.33</v>
      </c>
      <c r="L715" s="919"/>
      <c r="M715" s="919"/>
      <c r="N715" s="919"/>
      <c r="O715" s="919"/>
      <c r="P715" s="919"/>
      <c r="Q715" s="919"/>
      <c r="R715" s="919"/>
      <c r="S715" s="919"/>
      <c r="T715" s="919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s="16" customFormat="1" ht="15.75">
      <c r="A716" s="378"/>
      <c r="B716" s="378"/>
      <c r="C716" s="378"/>
      <c r="D716" s="660"/>
      <c r="E716" s="592"/>
      <c r="F716" s="593">
        <v>423600</v>
      </c>
      <c r="G716" s="594" t="s">
        <v>129</v>
      </c>
      <c r="H716" s="500"/>
      <c r="I716" s="500"/>
      <c r="J716" s="879"/>
      <c r="K716" s="829"/>
      <c r="L716" s="919"/>
      <c r="M716" s="919"/>
      <c r="N716" s="919"/>
      <c r="O716" s="919"/>
      <c r="P716" s="919"/>
      <c r="Q716" s="919"/>
      <c r="R716" s="919"/>
      <c r="S716" s="919"/>
      <c r="T716" s="919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s="16" customFormat="1" ht="16.5" thickBot="1">
      <c r="A717" s="378"/>
      <c r="B717" s="378"/>
      <c r="C717" s="378"/>
      <c r="D717" s="660"/>
      <c r="E717" s="387"/>
      <c r="F717" s="575">
        <v>423900</v>
      </c>
      <c r="G717" s="591" t="s">
        <v>309</v>
      </c>
      <c r="H717" s="509">
        <v>9200000</v>
      </c>
      <c r="I717" s="509">
        <v>604220.89</v>
      </c>
      <c r="J717" s="880">
        <f t="shared" si="20"/>
        <v>6.567618369565217</v>
      </c>
      <c r="K717" s="831">
        <f t="shared" si="21"/>
        <v>8595779.11</v>
      </c>
      <c r="L717" s="919"/>
      <c r="M717" s="919"/>
      <c r="N717" s="919"/>
      <c r="O717" s="919"/>
      <c r="P717" s="919"/>
      <c r="Q717" s="919"/>
      <c r="R717" s="919"/>
      <c r="S717" s="919"/>
      <c r="T717" s="919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s="16" customFormat="1" ht="16.5" thickTop="1">
      <c r="A718" s="346"/>
      <c r="B718" s="346"/>
      <c r="C718" s="346"/>
      <c r="D718" s="346"/>
      <c r="E718" s="574">
        <v>199</v>
      </c>
      <c r="F718" s="717">
        <v>424</v>
      </c>
      <c r="G718" s="718" t="s">
        <v>225</v>
      </c>
      <c r="H718" s="554">
        <f>H720</f>
        <v>1600000</v>
      </c>
      <c r="I718" s="554">
        <f>I720</f>
        <v>0</v>
      </c>
      <c r="J718" s="878">
        <f t="shared" si="20"/>
        <v>0</v>
      </c>
      <c r="K718" s="826">
        <f t="shared" si="21"/>
        <v>1600000</v>
      </c>
      <c r="L718" s="918"/>
      <c r="M718" s="918"/>
      <c r="N718" s="918"/>
      <c r="O718" s="918"/>
      <c r="P718" s="918"/>
      <c r="Q718" s="918"/>
      <c r="R718" s="918"/>
      <c r="S718" s="918"/>
      <c r="T718" s="918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s="16" customFormat="1" ht="15.75">
      <c r="A719" s="378"/>
      <c r="B719" s="378"/>
      <c r="C719" s="378"/>
      <c r="D719" s="660"/>
      <c r="E719" s="585"/>
      <c r="F719" s="703">
        <v>424300</v>
      </c>
      <c r="G719" s="704" t="s">
        <v>538</v>
      </c>
      <c r="H719" s="525"/>
      <c r="I719" s="525"/>
      <c r="J719" s="876"/>
      <c r="K719" s="829">
        <f t="shared" si="21"/>
        <v>0</v>
      </c>
      <c r="L719" s="919"/>
      <c r="M719" s="919"/>
      <c r="N719" s="919"/>
      <c r="O719" s="919"/>
      <c r="P719" s="919"/>
      <c r="Q719" s="919"/>
      <c r="R719" s="919"/>
      <c r="S719" s="919"/>
      <c r="T719" s="919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s="16" customFormat="1" ht="15.75">
      <c r="A720" s="378"/>
      <c r="B720" s="378"/>
      <c r="C720" s="378"/>
      <c r="D720" s="660"/>
      <c r="E720" s="592"/>
      <c r="F720" s="593">
        <v>424900</v>
      </c>
      <c r="G720" s="594" t="s">
        <v>355</v>
      </c>
      <c r="H720" s="500">
        <v>1600000</v>
      </c>
      <c r="I720" s="500"/>
      <c r="J720" s="876">
        <f t="shared" si="20"/>
        <v>0</v>
      </c>
      <c r="K720" s="829">
        <f t="shared" si="21"/>
        <v>1600000</v>
      </c>
      <c r="L720" s="919"/>
      <c r="M720" s="919"/>
      <c r="N720" s="919"/>
      <c r="O720" s="919"/>
      <c r="P720" s="919"/>
      <c r="Q720" s="919"/>
      <c r="R720" s="919"/>
      <c r="S720" s="919"/>
      <c r="T720" s="919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s="16" customFormat="1" ht="78.75">
      <c r="A721" s="378"/>
      <c r="B721" s="378"/>
      <c r="C721" s="378"/>
      <c r="D721" s="660"/>
      <c r="E721" s="588"/>
      <c r="F721" s="698"/>
      <c r="G721" s="705" t="s">
        <v>625</v>
      </c>
      <c r="H721" s="502"/>
      <c r="I721" s="502"/>
      <c r="J721" s="876"/>
      <c r="K721" s="829">
        <f t="shared" si="21"/>
        <v>0</v>
      </c>
      <c r="L721" s="918"/>
      <c r="M721" s="918"/>
      <c r="N721" s="918"/>
      <c r="O721" s="918"/>
      <c r="P721" s="918"/>
      <c r="Q721" s="918"/>
      <c r="R721" s="918"/>
      <c r="S721" s="918"/>
      <c r="T721" s="918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256" s="16" customFormat="1" ht="31.5" customHeight="1">
      <c r="A722" s="682"/>
      <c r="B722" s="682"/>
      <c r="C722" s="1199">
        <v>473</v>
      </c>
      <c r="D722" s="677" t="s">
        <v>124</v>
      </c>
      <c r="E722" s="1191"/>
      <c r="F722" s="1191"/>
      <c r="G722" s="706" t="s">
        <v>125</v>
      </c>
      <c r="H722" s="681"/>
      <c r="I722" s="681"/>
      <c r="J722" s="876"/>
      <c r="K722" s="829">
        <f t="shared" si="21"/>
        <v>0</v>
      </c>
      <c r="L722" s="918"/>
      <c r="M722" s="918"/>
      <c r="N722" s="918"/>
      <c r="O722" s="918"/>
      <c r="P722" s="918"/>
      <c r="Q722" s="918"/>
      <c r="R722" s="918"/>
      <c r="S722" s="918"/>
      <c r="T722" s="918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1:256" s="16" customFormat="1" ht="44.25">
      <c r="A723" s="378"/>
      <c r="B723" s="680"/>
      <c r="C723" s="1200"/>
      <c r="D723" s="674" t="s">
        <v>126</v>
      </c>
      <c r="E723" s="1192"/>
      <c r="F723" s="1192"/>
      <c r="G723" s="707" t="s">
        <v>127</v>
      </c>
      <c r="H723" s="681"/>
      <c r="I723" s="681"/>
      <c r="J723" s="876"/>
      <c r="K723" s="829">
        <f t="shared" si="21"/>
        <v>0</v>
      </c>
      <c r="L723" s="918"/>
      <c r="M723" s="918"/>
      <c r="N723" s="918"/>
      <c r="O723" s="918"/>
      <c r="P723" s="918"/>
      <c r="Q723" s="918"/>
      <c r="R723" s="918"/>
      <c r="S723" s="918"/>
      <c r="T723" s="918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1:256" s="16" customFormat="1" ht="45.75" customHeight="1">
      <c r="A724" s="378"/>
      <c r="B724" s="680"/>
      <c r="C724" s="1200"/>
      <c r="D724" s="684"/>
      <c r="E724" s="1192"/>
      <c r="F724" s="1193"/>
      <c r="G724" s="708" t="s">
        <v>128</v>
      </c>
      <c r="H724" s="681"/>
      <c r="I724" s="681"/>
      <c r="J724" s="876"/>
      <c r="K724" s="829">
        <f aca="true" t="shared" si="22" ref="K724:K787">H724-I724</f>
        <v>0</v>
      </c>
      <c r="L724" s="918"/>
      <c r="M724" s="918"/>
      <c r="N724" s="918"/>
      <c r="O724" s="918"/>
      <c r="P724" s="918"/>
      <c r="Q724" s="918"/>
      <c r="R724" s="918"/>
      <c r="S724" s="918"/>
      <c r="T724" s="918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1:256" s="16" customFormat="1" ht="63">
      <c r="A725" s="683"/>
      <c r="B725" s="683"/>
      <c r="C725" s="686">
        <v>473</v>
      </c>
      <c r="D725" s="685" t="s">
        <v>140</v>
      </c>
      <c r="E725" s="593"/>
      <c r="F725" s="593"/>
      <c r="G725" s="709" t="s">
        <v>130</v>
      </c>
      <c r="H725" s="500"/>
      <c r="I725" s="500"/>
      <c r="J725" s="876"/>
      <c r="K725" s="829">
        <f t="shared" si="22"/>
        <v>0</v>
      </c>
      <c r="L725" s="918"/>
      <c r="M725" s="918"/>
      <c r="N725" s="918"/>
      <c r="O725" s="918"/>
      <c r="P725" s="918"/>
      <c r="Q725" s="918"/>
      <c r="R725" s="918"/>
      <c r="S725" s="918"/>
      <c r="T725" s="918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1:256" s="16" customFormat="1" ht="16.5" thickBot="1">
      <c r="A726" s="682"/>
      <c r="B726" s="682"/>
      <c r="C726" s="682"/>
      <c r="D726" s="377"/>
      <c r="E726" s="575">
        <v>200</v>
      </c>
      <c r="F726" s="804">
        <v>424900</v>
      </c>
      <c r="G726" s="710" t="s">
        <v>225</v>
      </c>
      <c r="H726" s="728">
        <v>2500000</v>
      </c>
      <c r="I726" s="500">
        <v>1416870</v>
      </c>
      <c r="J726" s="872">
        <f aca="true" t="shared" si="23" ref="J726:J787">I726/H726*100</f>
        <v>56.674800000000005</v>
      </c>
      <c r="K726" s="832">
        <f t="shared" si="22"/>
        <v>1083130</v>
      </c>
      <c r="L726" s="940"/>
      <c r="M726" s="940"/>
      <c r="N726" s="940"/>
      <c r="O726" s="940"/>
      <c r="P726" s="940"/>
      <c r="Q726" s="940"/>
      <c r="R726" s="940"/>
      <c r="S726" s="940"/>
      <c r="T726" s="940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1:256" s="16" customFormat="1" ht="16.5" thickBot="1">
      <c r="A727" s="687"/>
      <c r="B727" s="687"/>
      <c r="C727" s="687"/>
      <c r="D727" s="688"/>
      <c r="E727" s="711"/>
      <c r="F727" s="712"/>
      <c r="G727" s="713" t="s">
        <v>606</v>
      </c>
      <c r="H727" s="728">
        <f>H726</f>
        <v>2500000</v>
      </c>
      <c r="I727" s="728">
        <f>I726</f>
        <v>1416870</v>
      </c>
      <c r="J727" s="1002">
        <f t="shared" si="23"/>
        <v>56.674800000000005</v>
      </c>
      <c r="K727" s="1003">
        <f t="shared" si="22"/>
        <v>1083130</v>
      </c>
      <c r="L727" s="941"/>
      <c r="M727" s="941"/>
      <c r="N727" s="941"/>
      <c r="O727" s="941"/>
      <c r="P727" s="941"/>
      <c r="Q727" s="941"/>
      <c r="R727" s="941"/>
      <c r="S727" s="941"/>
      <c r="T727" s="941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1:256" s="16" customFormat="1" ht="30" thickBot="1">
      <c r="A728" s="687"/>
      <c r="B728" s="687"/>
      <c r="C728" s="687"/>
      <c r="D728" s="688"/>
      <c r="E728" s="711"/>
      <c r="F728" s="712"/>
      <c r="G728" s="714" t="s">
        <v>607</v>
      </c>
      <c r="H728" s="728"/>
      <c r="I728" s="728"/>
      <c r="J728" s="872"/>
      <c r="K728" s="832"/>
      <c r="L728" s="941"/>
      <c r="M728" s="941"/>
      <c r="N728" s="941"/>
      <c r="O728" s="941"/>
      <c r="P728" s="941"/>
      <c r="Q728" s="941"/>
      <c r="R728" s="941"/>
      <c r="S728" s="941"/>
      <c r="T728" s="941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1:256" s="16" customFormat="1" ht="16.5" thickBot="1">
      <c r="A729" s="687"/>
      <c r="B729" s="687"/>
      <c r="C729" s="687"/>
      <c r="D729" s="688"/>
      <c r="E729" s="711"/>
      <c r="F729" s="712"/>
      <c r="G729" s="714" t="s">
        <v>550</v>
      </c>
      <c r="H729" s="727">
        <f>H726</f>
        <v>2500000</v>
      </c>
      <c r="I729" s="727">
        <f>I726</f>
        <v>1416870</v>
      </c>
      <c r="J729" s="1002">
        <f t="shared" si="23"/>
        <v>56.674800000000005</v>
      </c>
      <c r="K729" s="1003">
        <f t="shared" si="22"/>
        <v>1083130</v>
      </c>
      <c r="L729" s="940"/>
      <c r="M729" s="940"/>
      <c r="N729" s="940"/>
      <c r="O729" s="940"/>
      <c r="P729" s="940"/>
      <c r="Q729" s="940"/>
      <c r="R729" s="940"/>
      <c r="S729" s="940"/>
      <c r="T729" s="940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1:256" s="16" customFormat="1" ht="15.75">
      <c r="A730" s="1088"/>
      <c r="B730" s="1088"/>
      <c r="C730" s="1088"/>
      <c r="D730" s="1089"/>
      <c r="E730" s="1090"/>
      <c r="F730" s="1091"/>
      <c r="G730" s="1092" t="s">
        <v>70</v>
      </c>
      <c r="H730" s="1093"/>
      <c r="I730" s="1093"/>
      <c r="J730" s="872"/>
      <c r="K730" s="832"/>
      <c r="L730" s="940"/>
      <c r="M730" s="940"/>
      <c r="N730" s="940"/>
      <c r="O730" s="940"/>
      <c r="P730" s="940"/>
      <c r="Q730" s="940"/>
      <c r="R730" s="940"/>
      <c r="S730" s="940"/>
      <c r="T730" s="940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1:256" s="16" customFormat="1" ht="16.5" thickBot="1">
      <c r="A731" s="1094"/>
      <c r="B731" s="1094"/>
      <c r="C731" s="1094"/>
      <c r="D731" s="1095"/>
      <c r="E731" s="1096"/>
      <c r="F731" s="1097"/>
      <c r="G731" s="1098" t="s">
        <v>65</v>
      </c>
      <c r="H731" s="1099"/>
      <c r="I731" s="1099"/>
      <c r="J731" s="1001"/>
      <c r="K731" s="974"/>
      <c r="L731" s="940"/>
      <c r="M731" s="940"/>
      <c r="N731" s="940"/>
      <c r="O731" s="940"/>
      <c r="P731" s="940"/>
      <c r="Q731" s="940"/>
      <c r="R731" s="940"/>
      <c r="S731" s="940"/>
      <c r="T731" s="940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1:256" s="16" customFormat="1" ht="17.25" customHeight="1" thickBot="1">
      <c r="A732" s="687"/>
      <c r="B732" s="687"/>
      <c r="C732" s="687"/>
      <c r="D732" s="688"/>
      <c r="E732" s="711"/>
      <c r="F732" s="712"/>
      <c r="G732" s="713" t="s">
        <v>608</v>
      </c>
      <c r="H732" s="728">
        <f>H729</f>
        <v>2500000</v>
      </c>
      <c r="I732" s="728">
        <f>I729</f>
        <v>1416870</v>
      </c>
      <c r="J732" s="1000">
        <f t="shared" si="23"/>
        <v>56.674800000000005</v>
      </c>
      <c r="K732" s="828">
        <f t="shared" si="22"/>
        <v>1083130</v>
      </c>
      <c r="L732" s="941"/>
      <c r="M732" s="941"/>
      <c r="N732" s="941"/>
      <c r="O732" s="941"/>
      <c r="P732" s="941"/>
      <c r="Q732" s="941"/>
      <c r="R732" s="941"/>
      <c r="S732" s="941"/>
      <c r="T732" s="941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1:256" s="16" customFormat="1" ht="133.5" customHeight="1" thickTop="1">
      <c r="A733" s="378"/>
      <c r="B733" s="378"/>
      <c r="C733" s="689">
        <v>473</v>
      </c>
      <c r="D733" s="690" t="s">
        <v>138</v>
      </c>
      <c r="E733" s="699"/>
      <c r="F733" s="699"/>
      <c r="G733" s="702" t="s">
        <v>131</v>
      </c>
      <c r="H733" s="726"/>
      <c r="I733" s="726"/>
      <c r="J733" s="878"/>
      <c r="K733" s="956"/>
      <c r="L733" s="920"/>
      <c r="M733" s="920"/>
      <c r="N733" s="920"/>
      <c r="O733" s="920"/>
      <c r="P733" s="920"/>
      <c r="Q733" s="920"/>
      <c r="R733" s="920"/>
      <c r="S733" s="920"/>
      <c r="T733" s="920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1:256" s="16" customFormat="1" ht="63.75" customHeight="1">
      <c r="A734" s="683"/>
      <c r="B734" s="683"/>
      <c r="C734" s="686">
        <v>473</v>
      </c>
      <c r="D734" s="685" t="s">
        <v>609</v>
      </c>
      <c r="E734" s="593"/>
      <c r="F734" s="593"/>
      <c r="G734" s="709" t="s">
        <v>132</v>
      </c>
      <c r="H734" s="726"/>
      <c r="I734" s="726"/>
      <c r="J734" s="876"/>
      <c r="K734" s="974"/>
      <c r="L734" s="920"/>
      <c r="M734" s="920"/>
      <c r="N734" s="920"/>
      <c r="O734" s="920"/>
      <c r="P734" s="920"/>
      <c r="Q734" s="920"/>
      <c r="R734" s="920"/>
      <c r="S734" s="920"/>
      <c r="T734" s="920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1:256" s="16" customFormat="1" ht="16.5" thickBot="1">
      <c r="A735" s="682"/>
      <c r="B735" s="682"/>
      <c r="C735" s="682"/>
      <c r="D735" s="377"/>
      <c r="E735" s="588"/>
      <c r="F735" s="1004"/>
      <c r="G735" s="716"/>
      <c r="H735" s="766"/>
      <c r="I735" s="766"/>
      <c r="J735" s="872"/>
      <c r="K735" s="973"/>
      <c r="L735" s="940"/>
      <c r="M735" s="940"/>
      <c r="N735" s="940"/>
      <c r="O735" s="940"/>
      <c r="P735" s="940"/>
      <c r="Q735" s="940"/>
      <c r="R735" s="940"/>
      <c r="S735" s="940"/>
      <c r="T735" s="940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1:256" s="16" customFormat="1" ht="17.25" thickBot="1" thickTop="1">
      <c r="A736" s="1006"/>
      <c r="B736" s="1007"/>
      <c r="C736" s="1007"/>
      <c r="D736" s="1008"/>
      <c r="E736" s="1009">
        <v>201</v>
      </c>
      <c r="F736" s="1010">
        <v>512000</v>
      </c>
      <c r="G736" s="710" t="s">
        <v>229</v>
      </c>
      <c r="H736" s="1011">
        <v>3000000</v>
      </c>
      <c r="I736" s="1011">
        <v>0</v>
      </c>
      <c r="J736" s="878">
        <f t="shared" si="23"/>
        <v>0</v>
      </c>
      <c r="K736" s="826">
        <f t="shared" si="22"/>
        <v>3000000</v>
      </c>
      <c r="L736" s="940"/>
      <c r="M736" s="940"/>
      <c r="N736" s="940"/>
      <c r="O736" s="940"/>
      <c r="P736" s="940"/>
      <c r="Q736" s="940"/>
      <c r="R736" s="940"/>
      <c r="S736" s="940"/>
      <c r="T736" s="940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1:256" s="16" customFormat="1" ht="16.5" thickBot="1">
      <c r="A737" s="376"/>
      <c r="B737" s="376"/>
      <c r="C737" s="376"/>
      <c r="D737" s="376"/>
      <c r="E737" s="697"/>
      <c r="F737" s="1005"/>
      <c r="G737" s="1012" t="s">
        <v>136</v>
      </c>
      <c r="H737" s="1013">
        <f>H736</f>
        <v>3000000</v>
      </c>
      <c r="I737" s="1013">
        <f>I736</f>
        <v>0</v>
      </c>
      <c r="J737" s="1014">
        <f t="shared" si="23"/>
        <v>0</v>
      </c>
      <c r="K737" s="1018">
        <f t="shared" si="22"/>
        <v>3000000</v>
      </c>
      <c r="L737" s="941"/>
      <c r="M737" s="941"/>
      <c r="N737" s="941"/>
      <c r="O737" s="941"/>
      <c r="P737" s="941"/>
      <c r="Q737" s="941"/>
      <c r="R737" s="941"/>
      <c r="S737" s="941"/>
      <c r="T737" s="941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1:256" s="16" customFormat="1" ht="33" thickBot="1" thickTop="1">
      <c r="A738" s="378"/>
      <c r="B738" s="378"/>
      <c r="C738" s="378"/>
      <c r="D738" s="660"/>
      <c r="E738" s="588"/>
      <c r="F738" s="715"/>
      <c r="G738" s="768" t="s">
        <v>139</v>
      </c>
      <c r="H738" s="730"/>
      <c r="I738" s="730"/>
      <c r="J738" s="1002"/>
      <c r="K738" s="1003"/>
      <c r="L738" s="941"/>
      <c r="M738" s="941"/>
      <c r="N738" s="941"/>
      <c r="O738" s="941"/>
      <c r="P738" s="941"/>
      <c r="Q738" s="941"/>
      <c r="R738" s="941"/>
      <c r="S738" s="941"/>
      <c r="T738" s="941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1:256" s="16" customFormat="1" ht="16.5" thickBot="1">
      <c r="A739" s="378"/>
      <c r="B739" s="1015"/>
      <c r="C739" s="1015"/>
      <c r="D739" s="1016"/>
      <c r="E739" s="1017"/>
      <c r="F739" s="715"/>
      <c r="G739" s="768" t="s">
        <v>550</v>
      </c>
      <c r="H739" s="727">
        <f>H737</f>
        <v>3000000</v>
      </c>
      <c r="I739" s="727">
        <f>I737</f>
        <v>0</v>
      </c>
      <c r="J739" s="872">
        <f t="shared" si="23"/>
        <v>0</v>
      </c>
      <c r="K739" s="832">
        <f t="shared" si="22"/>
        <v>3000000</v>
      </c>
      <c r="L739" s="940"/>
      <c r="M739" s="940"/>
      <c r="N739" s="940"/>
      <c r="O739" s="940"/>
      <c r="P739" s="940"/>
      <c r="Q739" s="940"/>
      <c r="R739" s="940"/>
      <c r="S739" s="940"/>
      <c r="T739" s="940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1:256" s="16" customFormat="1" ht="17.25" thickBot="1" thickTop="1">
      <c r="A740" s="346"/>
      <c r="B740" s="378"/>
      <c r="C740" s="378"/>
      <c r="D740" s="660"/>
      <c r="E740" s="588"/>
      <c r="F740" s="715"/>
      <c r="G740" s="769" t="s">
        <v>137</v>
      </c>
      <c r="H740" s="728">
        <f>H739</f>
        <v>3000000</v>
      </c>
      <c r="I740" s="728">
        <f>I739</f>
        <v>0</v>
      </c>
      <c r="J740" s="1020">
        <f t="shared" si="23"/>
        <v>0</v>
      </c>
      <c r="K740" s="1021">
        <f t="shared" si="22"/>
        <v>3000000</v>
      </c>
      <c r="L740" s="941"/>
      <c r="M740" s="941"/>
      <c r="N740" s="941"/>
      <c r="O740" s="941"/>
      <c r="P740" s="941"/>
      <c r="Q740" s="941"/>
      <c r="R740" s="941"/>
      <c r="S740" s="941"/>
      <c r="T740" s="941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1:256" s="16" customFormat="1" ht="16.5" thickTop="1">
      <c r="A741" s="660"/>
      <c r="B741" s="346"/>
      <c r="C741" s="1194"/>
      <c r="D741" s="1019"/>
      <c r="E741" s="574">
        <v>202</v>
      </c>
      <c r="F741" s="576">
        <v>425</v>
      </c>
      <c r="G741" s="577" t="s">
        <v>262</v>
      </c>
      <c r="H741" s="482">
        <f>H742+H743</f>
        <v>3000000</v>
      </c>
      <c r="I741" s="482">
        <f>I742+I743</f>
        <v>100818.8</v>
      </c>
      <c r="J741" s="878">
        <f t="shared" si="23"/>
        <v>3.360626666666667</v>
      </c>
      <c r="K741" s="826">
        <f t="shared" si="22"/>
        <v>2899181.2</v>
      </c>
      <c r="L741" s="918"/>
      <c r="M741" s="918"/>
      <c r="N741" s="918"/>
      <c r="O741" s="918"/>
      <c r="P741" s="918"/>
      <c r="Q741" s="918"/>
      <c r="R741" s="918"/>
      <c r="S741" s="918"/>
      <c r="T741" s="918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1:256" s="16" customFormat="1" ht="15.75">
      <c r="A742" s="660"/>
      <c r="B742" s="378"/>
      <c r="C742" s="1195"/>
      <c r="D742" s="680"/>
      <c r="E742" s="593"/>
      <c r="F742" s="703">
        <v>425100</v>
      </c>
      <c r="G742" s="590" t="s">
        <v>482</v>
      </c>
      <c r="H742" s="556">
        <v>2000000</v>
      </c>
      <c r="I742" s="556">
        <v>0</v>
      </c>
      <c r="J742" s="876">
        <f t="shared" si="23"/>
        <v>0</v>
      </c>
      <c r="K742" s="833">
        <f t="shared" si="22"/>
        <v>2000000</v>
      </c>
      <c r="L742" s="919"/>
      <c r="M742" s="919"/>
      <c r="N742" s="919"/>
      <c r="O742" s="919"/>
      <c r="P742" s="919"/>
      <c r="Q742" s="919"/>
      <c r="R742" s="919"/>
      <c r="S742" s="919"/>
      <c r="T742" s="919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1:256" s="16" customFormat="1" ht="16.5" thickBot="1">
      <c r="A743" s="624"/>
      <c r="B743" s="342"/>
      <c r="C743" s="342"/>
      <c r="D743" s="646"/>
      <c r="E743" s="579"/>
      <c r="F743" s="697">
        <v>425200</v>
      </c>
      <c r="G743" s="563" t="s">
        <v>304</v>
      </c>
      <c r="H743" s="488">
        <v>1000000</v>
      </c>
      <c r="I743" s="488">
        <v>100818.8</v>
      </c>
      <c r="J743" s="872">
        <f t="shared" si="23"/>
        <v>10.08188</v>
      </c>
      <c r="K743" s="832">
        <f t="shared" si="22"/>
        <v>899181.2</v>
      </c>
      <c r="L743" s="919"/>
      <c r="M743" s="919"/>
      <c r="N743" s="919"/>
      <c r="O743" s="919"/>
      <c r="P743" s="919"/>
      <c r="Q743" s="919"/>
      <c r="R743" s="919"/>
      <c r="S743" s="919"/>
      <c r="T743" s="919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1:256" s="16" customFormat="1" ht="16.5" thickTop="1">
      <c r="A744" s="338"/>
      <c r="B744" s="338"/>
      <c r="C744" s="338"/>
      <c r="D744" s="625"/>
      <c r="E744" s="573">
        <v>203</v>
      </c>
      <c r="F744" s="576">
        <v>426</v>
      </c>
      <c r="G744" s="577" t="s">
        <v>227</v>
      </c>
      <c r="H744" s="482">
        <f>H745+H746+H747+H748</f>
        <v>9030000</v>
      </c>
      <c r="I744" s="482">
        <f>I745+I746+I747+I748</f>
        <v>3789684.63</v>
      </c>
      <c r="J744" s="878">
        <f t="shared" si="23"/>
        <v>41.9677146179402</v>
      </c>
      <c r="K744" s="826">
        <f t="shared" si="22"/>
        <v>5240315.37</v>
      </c>
      <c r="L744" s="918"/>
      <c r="M744" s="918"/>
      <c r="N744" s="918"/>
      <c r="O744" s="918"/>
      <c r="P744" s="918"/>
      <c r="Q744" s="918"/>
      <c r="R744" s="918"/>
      <c r="S744" s="918"/>
      <c r="T744" s="918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1:256" s="16" customFormat="1" ht="15.75">
      <c r="A745" s="335"/>
      <c r="B745" s="335"/>
      <c r="C745" s="335"/>
      <c r="D745" s="622"/>
      <c r="E745" s="585"/>
      <c r="F745" s="699">
        <v>426100</v>
      </c>
      <c r="G745" s="700" t="s">
        <v>202</v>
      </c>
      <c r="H745" s="503">
        <v>630000</v>
      </c>
      <c r="I745" s="503">
        <v>75059.83</v>
      </c>
      <c r="J745" s="879">
        <f t="shared" si="23"/>
        <v>11.91425873015873</v>
      </c>
      <c r="K745" s="829">
        <f t="shared" si="22"/>
        <v>554940.17</v>
      </c>
      <c r="L745" s="919"/>
      <c r="M745" s="919"/>
      <c r="N745" s="919"/>
      <c r="O745" s="919"/>
      <c r="P745" s="919"/>
      <c r="Q745" s="919"/>
      <c r="R745" s="919"/>
      <c r="S745" s="919"/>
      <c r="T745" s="919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1:256" s="16" customFormat="1" ht="15.75">
      <c r="A746" s="335"/>
      <c r="B746" s="335"/>
      <c r="C746" s="335"/>
      <c r="D746" s="622"/>
      <c r="E746" s="592"/>
      <c r="F746" s="593">
        <v>426400</v>
      </c>
      <c r="G746" s="594" t="s">
        <v>533</v>
      </c>
      <c r="H746" s="480">
        <v>400000</v>
      </c>
      <c r="I746" s="480">
        <v>140531.66</v>
      </c>
      <c r="J746" s="879">
        <f t="shared" si="23"/>
        <v>35.132915000000004</v>
      </c>
      <c r="K746" s="829">
        <f t="shared" si="22"/>
        <v>259468.34</v>
      </c>
      <c r="L746" s="919"/>
      <c r="M746" s="919"/>
      <c r="N746" s="919"/>
      <c r="O746" s="919"/>
      <c r="P746" s="919"/>
      <c r="Q746" s="919"/>
      <c r="R746" s="919"/>
      <c r="S746" s="919"/>
      <c r="T746" s="919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1:256" s="16" customFormat="1" ht="31.5">
      <c r="A747" s="335"/>
      <c r="B747" s="335"/>
      <c r="C747" s="335"/>
      <c r="D747" s="622"/>
      <c r="E747" s="592"/>
      <c r="F747" s="593">
        <v>426800</v>
      </c>
      <c r="G747" s="591" t="s">
        <v>534</v>
      </c>
      <c r="H747" s="481">
        <v>5000000</v>
      </c>
      <c r="I747" s="481">
        <v>2346543.89</v>
      </c>
      <c r="J747" s="879">
        <f t="shared" si="23"/>
        <v>46.930877800000005</v>
      </c>
      <c r="K747" s="829">
        <f t="shared" si="22"/>
        <v>2653456.11</v>
      </c>
      <c r="L747" s="919"/>
      <c r="M747" s="919"/>
      <c r="N747" s="919"/>
      <c r="O747" s="919"/>
      <c r="P747" s="919"/>
      <c r="Q747" s="919"/>
      <c r="R747" s="919"/>
      <c r="S747" s="919"/>
      <c r="T747" s="919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1:256" s="16" customFormat="1" ht="16.5" thickBot="1">
      <c r="A748" s="335"/>
      <c r="B748" s="335"/>
      <c r="C748" s="335"/>
      <c r="D748" s="622"/>
      <c r="E748" s="387"/>
      <c r="F748" s="575">
        <v>426900</v>
      </c>
      <c r="G748" s="591" t="s">
        <v>360</v>
      </c>
      <c r="H748" s="509">
        <v>3000000</v>
      </c>
      <c r="I748" s="509">
        <v>1227549.25</v>
      </c>
      <c r="J748" s="880">
        <f t="shared" si="23"/>
        <v>40.91830833333333</v>
      </c>
      <c r="K748" s="831">
        <f t="shared" si="22"/>
        <v>1772450.75</v>
      </c>
      <c r="L748" s="919"/>
      <c r="M748" s="919"/>
      <c r="N748" s="919"/>
      <c r="O748" s="919"/>
      <c r="P748" s="919"/>
      <c r="Q748" s="919"/>
      <c r="R748" s="919"/>
      <c r="S748" s="919"/>
      <c r="T748" s="919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1:256" s="16" customFormat="1" ht="17.25" thickBot="1" thickTop="1">
      <c r="A749" s="336"/>
      <c r="B749" s="336"/>
      <c r="C749" s="336"/>
      <c r="D749" s="623"/>
      <c r="E749" s="580">
        <v>204</v>
      </c>
      <c r="F749" s="581">
        <v>441</v>
      </c>
      <c r="G749" s="582" t="s">
        <v>322</v>
      </c>
      <c r="H749" s="484">
        <v>50000</v>
      </c>
      <c r="I749" s="484">
        <v>17343.6</v>
      </c>
      <c r="J749" s="878">
        <f t="shared" si="23"/>
        <v>34.6872</v>
      </c>
      <c r="K749" s="826">
        <f t="shared" si="22"/>
        <v>32656.4</v>
      </c>
      <c r="L749" s="920"/>
      <c r="M749" s="920"/>
      <c r="N749" s="920"/>
      <c r="O749" s="920"/>
      <c r="P749" s="920"/>
      <c r="Q749" s="920"/>
      <c r="R749" s="920"/>
      <c r="S749" s="920"/>
      <c r="T749" s="920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1:256" s="16" customFormat="1" ht="17.25" thickBot="1" thickTop="1">
      <c r="A750" s="336"/>
      <c r="B750" s="336"/>
      <c r="C750" s="336"/>
      <c r="D750" s="623"/>
      <c r="E750" s="580">
        <v>205</v>
      </c>
      <c r="F750" s="581">
        <v>444</v>
      </c>
      <c r="G750" s="582" t="s">
        <v>91</v>
      </c>
      <c r="H750" s="484">
        <v>30000</v>
      </c>
      <c r="I750" s="484">
        <v>14787.04</v>
      </c>
      <c r="J750" s="878">
        <f t="shared" si="23"/>
        <v>49.29013333333334</v>
      </c>
      <c r="K750" s="826">
        <f t="shared" si="22"/>
        <v>15212.96</v>
      </c>
      <c r="L750" s="920"/>
      <c r="M750" s="920"/>
      <c r="N750" s="920"/>
      <c r="O750" s="920"/>
      <c r="P750" s="920"/>
      <c r="Q750" s="920"/>
      <c r="R750" s="920"/>
      <c r="S750" s="920"/>
      <c r="T750" s="920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s="16" customFormat="1" ht="33" thickBot="1" thickTop="1">
      <c r="A751" s="336"/>
      <c r="B751" s="336"/>
      <c r="C751" s="336"/>
      <c r="D751" s="623"/>
      <c r="E751" s="580">
        <v>206</v>
      </c>
      <c r="F751" s="581">
        <v>472</v>
      </c>
      <c r="G751" s="582" t="s">
        <v>301</v>
      </c>
      <c r="H751" s="484"/>
      <c r="I751" s="484"/>
      <c r="J751" s="878"/>
      <c r="K751" s="826"/>
      <c r="L751" s="920"/>
      <c r="M751" s="920"/>
      <c r="N751" s="920"/>
      <c r="O751" s="920"/>
      <c r="P751" s="920"/>
      <c r="Q751" s="920"/>
      <c r="R751" s="920"/>
      <c r="S751" s="920"/>
      <c r="T751" s="920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s="16" customFormat="1" ht="16.5" thickTop="1">
      <c r="A752" s="335"/>
      <c r="B752" s="335"/>
      <c r="C752" s="335"/>
      <c r="D752" s="622"/>
      <c r="E752" s="585">
        <v>207</v>
      </c>
      <c r="F752" s="701">
        <v>482</v>
      </c>
      <c r="G752" s="702" t="s">
        <v>366</v>
      </c>
      <c r="H752" s="498">
        <f>H753+H754</f>
        <v>150000</v>
      </c>
      <c r="I752" s="498">
        <f>I753+I754</f>
        <v>18260</v>
      </c>
      <c r="J752" s="878">
        <f t="shared" si="23"/>
        <v>12.173333333333334</v>
      </c>
      <c r="K752" s="826">
        <f t="shared" si="22"/>
        <v>131740</v>
      </c>
      <c r="L752" s="918"/>
      <c r="M752" s="918"/>
      <c r="N752" s="918"/>
      <c r="O752" s="918"/>
      <c r="P752" s="918"/>
      <c r="Q752" s="918"/>
      <c r="R752" s="918"/>
      <c r="S752" s="918"/>
      <c r="T752" s="918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1:256" s="16" customFormat="1" ht="15.75">
      <c r="A753" s="335"/>
      <c r="B753" s="335"/>
      <c r="C753" s="335"/>
      <c r="D753" s="622"/>
      <c r="E753" s="592"/>
      <c r="F753" s="703">
        <v>482100</v>
      </c>
      <c r="G753" s="700" t="s">
        <v>321</v>
      </c>
      <c r="H753" s="503">
        <v>50000</v>
      </c>
      <c r="I753" s="503">
        <v>0</v>
      </c>
      <c r="J753" s="876">
        <f t="shared" si="23"/>
        <v>0</v>
      </c>
      <c r="K753" s="833">
        <f t="shared" si="22"/>
        <v>50000</v>
      </c>
      <c r="L753" s="919"/>
      <c r="M753" s="919"/>
      <c r="N753" s="919"/>
      <c r="O753" s="919"/>
      <c r="P753" s="919"/>
      <c r="Q753" s="919"/>
      <c r="R753" s="919"/>
      <c r="S753" s="919"/>
      <c r="T753" s="919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1:256" s="16" customFormat="1" ht="16.5" thickBot="1">
      <c r="A754" s="335"/>
      <c r="B754" s="335"/>
      <c r="C754" s="335"/>
      <c r="D754" s="622"/>
      <c r="E754" s="578"/>
      <c r="F754" s="562">
        <v>482200</v>
      </c>
      <c r="G754" s="563" t="s">
        <v>367</v>
      </c>
      <c r="H754" s="483">
        <v>100000</v>
      </c>
      <c r="I754" s="483">
        <v>18260</v>
      </c>
      <c r="J754" s="872">
        <f t="shared" si="23"/>
        <v>18.26</v>
      </c>
      <c r="K754" s="832">
        <f t="shared" si="22"/>
        <v>81740</v>
      </c>
      <c r="L754" s="919"/>
      <c r="M754" s="919"/>
      <c r="N754" s="919"/>
      <c r="O754" s="919"/>
      <c r="P754" s="919"/>
      <c r="Q754" s="919"/>
      <c r="R754" s="919"/>
      <c r="S754" s="919"/>
      <c r="T754" s="919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1:256" s="16" customFormat="1" ht="32.25" thickTop="1">
      <c r="A755" s="338"/>
      <c r="B755" s="338"/>
      <c r="C755" s="338"/>
      <c r="D755" s="625"/>
      <c r="E755" s="583">
        <v>208</v>
      </c>
      <c r="F755" s="1100">
        <v>483</v>
      </c>
      <c r="G755" s="720" t="s">
        <v>320</v>
      </c>
      <c r="H755" s="497">
        <f>H756</f>
        <v>20000</v>
      </c>
      <c r="I755" s="497">
        <f>I7563</f>
        <v>0</v>
      </c>
      <c r="J755" s="878">
        <f t="shared" si="23"/>
        <v>0</v>
      </c>
      <c r="K755" s="826">
        <f t="shared" si="22"/>
        <v>20000</v>
      </c>
      <c r="L755" s="918"/>
      <c r="M755" s="918"/>
      <c r="N755" s="918"/>
      <c r="O755" s="918"/>
      <c r="P755" s="918"/>
      <c r="Q755" s="918"/>
      <c r="R755" s="918"/>
      <c r="S755" s="918"/>
      <c r="T755" s="918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1:256" s="16" customFormat="1" ht="32.25" thickBot="1">
      <c r="A756" s="337"/>
      <c r="B756" s="337"/>
      <c r="C756" s="337"/>
      <c r="D756" s="644"/>
      <c r="E756" s="578"/>
      <c r="F756" s="579">
        <v>483100</v>
      </c>
      <c r="G756" s="563" t="s">
        <v>320</v>
      </c>
      <c r="H756" s="483">
        <v>20000</v>
      </c>
      <c r="I756" s="483">
        <v>0</v>
      </c>
      <c r="J756" s="875">
        <f t="shared" si="23"/>
        <v>0</v>
      </c>
      <c r="K756" s="828">
        <f t="shared" si="22"/>
        <v>20000</v>
      </c>
      <c r="L756" s="919"/>
      <c r="M756" s="919"/>
      <c r="N756" s="919"/>
      <c r="O756" s="919"/>
      <c r="P756" s="919"/>
      <c r="Q756" s="919"/>
      <c r="R756" s="919"/>
      <c r="S756" s="919"/>
      <c r="T756" s="919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1:256" s="16" customFormat="1" ht="16.5" thickTop="1">
      <c r="A757" s="338"/>
      <c r="B757" s="338"/>
      <c r="C757" s="338"/>
      <c r="D757" s="625"/>
      <c r="E757" s="573">
        <v>209</v>
      </c>
      <c r="F757" s="717">
        <v>511</v>
      </c>
      <c r="G757" s="718" t="s">
        <v>302</v>
      </c>
      <c r="H757" s="499">
        <f>H758+H759</f>
        <v>7200000</v>
      </c>
      <c r="I757" s="499">
        <f>I758+I759</f>
        <v>679281.34</v>
      </c>
      <c r="J757" s="878">
        <f t="shared" si="23"/>
        <v>9.434463055555554</v>
      </c>
      <c r="K757" s="826">
        <f t="shared" si="22"/>
        <v>6520718.66</v>
      </c>
      <c r="L757" s="918"/>
      <c r="M757" s="918"/>
      <c r="N757" s="918"/>
      <c r="O757" s="918"/>
      <c r="P757" s="918"/>
      <c r="Q757" s="918"/>
      <c r="R757" s="918"/>
      <c r="S757" s="918"/>
      <c r="T757" s="918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1:256" s="16" customFormat="1" ht="31.5">
      <c r="A758" s="335"/>
      <c r="B758" s="335"/>
      <c r="C758" s="335"/>
      <c r="D758" s="622"/>
      <c r="E758" s="588"/>
      <c r="F758" s="589">
        <v>511300</v>
      </c>
      <c r="G758" s="590" t="s">
        <v>81</v>
      </c>
      <c r="H758" s="556">
        <v>7200000</v>
      </c>
      <c r="I758" s="556">
        <v>679281.34</v>
      </c>
      <c r="J758" s="876">
        <f t="shared" si="23"/>
        <v>9.434463055555554</v>
      </c>
      <c r="K758" s="833">
        <f t="shared" si="22"/>
        <v>6520718.66</v>
      </c>
      <c r="L758" s="919"/>
      <c r="M758" s="919"/>
      <c r="N758" s="919"/>
      <c r="O758" s="919"/>
      <c r="P758" s="919"/>
      <c r="Q758" s="919"/>
      <c r="R758" s="919"/>
      <c r="S758" s="919"/>
      <c r="T758" s="919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s="16" customFormat="1" ht="16.5" thickBot="1">
      <c r="A759" s="342"/>
      <c r="B759" s="342"/>
      <c r="C759" s="342"/>
      <c r="D759" s="624"/>
      <c r="E759" s="578"/>
      <c r="F759" s="579">
        <v>511400</v>
      </c>
      <c r="G759" s="563" t="s">
        <v>365</v>
      </c>
      <c r="H759" s="483"/>
      <c r="I759" s="483"/>
      <c r="J759" s="875"/>
      <c r="K759" s="828"/>
      <c r="L759" s="919"/>
      <c r="M759" s="919"/>
      <c r="N759" s="919"/>
      <c r="O759" s="919"/>
      <c r="P759" s="919"/>
      <c r="Q759" s="919"/>
      <c r="R759" s="919"/>
      <c r="S759" s="919"/>
      <c r="T759" s="919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s="16" customFormat="1" ht="16.5" thickTop="1">
      <c r="A760" s="335"/>
      <c r="B760" s="335"/>
      <c r="C760" s="335"/>
      <c r="D760" s="622"/>
      <c r="E760" s="585">
        <v>210</v>
      </c>
      <c r="F760" s="586">
        <v>512</v>
      </c>
      <c r="G760" s="601" t="s">
        <v>229</v>
      </c>
      <c r="H760" s="491">
        <f>H761</f>
        <v>3850000</v>
      </c>
      <c r="I760" s="491">
        <f>I761</f>
        <v>1660695.96</v>
      </c>
      <c r="J760" s="878">
        <f t="shared" si="23"/>
        <v>43.13496</v>
      </c>
      <c r="K760" s="826">
        <f t="shared" si="22"/>
        <v>2189304.04</v>
      </c>
      <c r="L760" s="918"/>
      <c r="M760" s="918"/>
      <c r="N760" s="918"/>
      <c r="O760" s="918"/>
      <c r="P760" s="918"/>
      <c r="Q760" s="918"/>
      <c r="R760" s="918"/>
      <c r="S760" s="918"/>
      <c r="T760" s="918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s="16" customFormat="1" ht="15.75">
      <c r="A761" s="335"/>
      <c r="B761" s="335"/>
      <c r="C761" s="335"/>
      <c r="D761" s="622"/>
      <c r="E761" s="588"/>
      <c r="F761" s="387">
        <v>512000</v>
      </c>
      <c r="G761" s="591" t="s">
        <v>229</v>
      </c>
      <c r="H761" s="500">
        <v>3850000</v>
      </c>
      <c r="I761" s="500">
        <v>1660695.96</v>
      </c>
      <c r="J761" s="876">
        <f t="shared" si="23"/>
        <v>43.13496</v>
      </c>
      <c r="K761" s="833">
        <f t="shared" si="22"/>
        <v>2189304.04</v>
      </c>
      <c r="L761" s="919"/>
      <c r="M761" s="919"/>
      <c r="N761" s="919"/>
      <c r="O761" s="919"/>
      <c r="P761" s="919"/>
      <c r="Q761" s="919"/>
      <c r="R761" s="919"/>
      <c r="S761" s="919"/>
      <c r="T761" s="919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256" s="16" customFormat="1" ht="15.75">
      <c r="A762" s="335"/>
      <c r="B762" s="335"/>
      <c r="C762" s="335"/>
      <c r="D762" s="622"/>
      <c r="E762" s="593">
        <v>211</v>
      </c>
      <c r="F762" s="731">
        <v>513</v>
      </c>
      <c r="G762" s="732" t="s">
        <v>133</v>
      </c>
      <c r="H762" s="555">
        <f>H763</f>
        <v>0</v>
      </c>
      <c r="I762" s="555">
        <f>I763</f>
        <v>0</v>
      </c>
      <c r="J762" s="876"/>
      <c r="K762" s="833"/>
      <c r="L762" s="920"/>
      <c r="M762" s="920"/>
      <c r="N762" s="920"/>
      <c r="O762" s="920"/>
      <c r="P762" s="920"/>
      <c r="Q762" s="920"/>
      <c r="R762" s="920"/>
      <c r="S762" s="920"/>
      <c r="T762" s="920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1:256" s="16" customFormat="1" ht="39" customHeight="1" thickBot="1">
      <c r="A763" s="335"/>
      <c r="B763" s="335"/>
      <c r="C763" s="335"/>
      <c r="D763" s="622"/>
      <c r="E763" s="579"/>
      <c r="F763" s="578">
        <v>513000</v>
      </c>
      <c r="G763" s="591" t="s">
        <v>134</v>
      </c>
      <c r="H763" s="488">
        <v>0</v>
      </c>
      <c r="I763" s="488">
        <v>0</v>
      </c>
      <c r="J763" s="872"/>
      <c r="K763" s="832"/>
      <c r="L763" s="919"/>
      <c r="M763" s="919"/>
      <c r="N763" s="919"/>
      <c r="O763" s="919"/>
      <c r="P763" s="919"/>
      <c r="Q763" s="919"/>
      <c r="R763" s="919"/>
      <c r="S763" s="919"/>
      <c r="T763" s="919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1:256" s="16" customFormat="1" ht="17.25" thickBot="1" thickTop="1">
      <c r="A764" s="336"/>
      <c r="B764" s="338"/>
      <c r="C764" s="338"/>
      <c r="D764" s="625"/>
      <c r="E764" s="583">
        <v>212</v>
      </c>
      <c r="F764" s="719">
        <v>515</v>
      </c>
      <c r="G764" s="720" t="s">
        <v>480</v>
      </c>
      <c r="H764" s="497">
        <f>H765</f>
        <v>0</v>
      </c>
      <c r="I764" s="497">
        <f>I765</f>
        <v>0</v>
      </c>
      <c r="J764" s="878"/>
      <c r="K764" s="826"/>
      <c r="L764" s="920"/>
      <c r="M764" s="920"/>
      <c r="N764" s="920"/>
      <c r="O764" s="920"/>
      <c r="P764" s="920"/>
      <c r="Q764" s="920"/>
      <c r="R764" s="920"/>
      <c r="S764" s="920"/>
      <c r="T764" s="920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1:256" s="16" customFormat="1" ht="17.25" thickBot="1" thickTop="1">
      <c r="A765" s="335"/>
      <c r="B765" s="337"/>
      <c r="C765" s="337"/>
      <c r="D765" s="661"/>
      <c r="E765" s="579"/>
      <c r="F765" s="562">
        <v>515100</v>
      </c>
      <c r="G765" s="721" t="s">
        <v>82</v>
      </c>
      <c r="H765" s="488">
        <v>0</v>
      </c>
      <c r="I765" s="488">
        <v>0</v>
      </c>
      <c r="J765" s="875"/>
      <c r="K765" s="828"/>
      <c r="L765" s="919"/>
      <c r="M765" s="919"/>
      <c r="N765" s="919"/>
      <c r="O765" s="919"/>
      <c r="P765" s="919"/>
      <c r="Q765" s="919"/>
      <c r="R765" s="919"/>
      <c r="S765" s="919"/>
      <c r="T765" s="919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1:256" s="16" customFormat="1" ht="32.25" thickTop="1">
      <c r="A766" s="338"/>
      <c r="B766" s="338"/>
      <c r="C766" s="338"/>
      <c r="D766" s="645"/>
      <c r="E766" s="722"/>
      <c r="F766" s="583"/>
      <c r="G766" s="577" t="s">
        <v>426</v>
      </c>
      <c r="H766" s="489"/>
      <c r="I766" s="489"/>
      <c r="J766" s="878"/>
      <c r="K766" s="826"/>
      <c r="L766" s="918"/>
      <c r="M766" s="918"/>
      <c r="N766" s="918"/>
      <c r="O766" s="918"/>
      <c r="P766" s="918"/>
      <c r="Q766" s="918"/>
      <c r="R766" s="918"/>
      <c r="S766" s="918"/>
      <c r="T766" s="918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1:256" s="16" customFormat="1" ht="15.75">
      <c r="A767" s="335"/>
      <c r="B767" s="335"/>
      <c r="C767" s="335"/>
      <c r="D767" s="629"/>
      <c r="E767" s="568"/>
      <c r="F767" s="588"/>
      <c r="G767" s="594" t="s">
        <v>63</v>
      </c>
      <c r="H767" s="492">
        <f>H692+H694+H696+H697+H698+H700+H708+H711+H718+H737+H741+H744+H749+H750+H752+H755+H757+H760+H762+H764+H732</f>
        <v>57210000</v>
      </c>
      <c r="I767" s="492">
        <f>I692+I694+I696+I697+I698+I700+I708+I711+I718+I737+I741+I744+I749+I750+I752+I755+I757+I760+I762+I764+I732</f>
        <v>14594240.879999999</v>
      </c>
      <c r="J767" s="876">
        <f t="shared" si="23"/>
        <v>25.509947351861562</v>
      </c>
      <c r="K767" s="833">
        <f t="shared" si="22"/>
        <v>42615759.120000005</v>
      </c>
      <c r="L767" s="918"/>
      <c r="M767" s="918"/>
      <c r="N767" s="918"/>
      <c r="O767" s="918"/>
      <c r="P767" s="918"/>
      <c r="Q767" s="918"/>
      <c r="R767" s="918"/>
      <c r="S767" s="918"/>
      <c r="T767" s="918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1:256" s="16" customFormat="1" ht="15.75">
      <c r="A768" s="335"/>
      <c r="B768" s="335"/>
      <c r="C768" s="335"/>
      <c r="D768" s="629"/>
      <c r="E768" s="568"/>
      <c r="F768" s="602"/>
      <c r="G768" s="723" t="s">
        <v>551</v>
      </c>
      <c r="H768" s="492">
        <v>42000000</v>
      </c>
      <c r="I768" s="492">
        <v>12363027</v>
      </c>
      <c r="J768" s="876"/>
      <c r="K768" s="833"/>
      <c r="L768" s="918"/>
      <c r="M768" s="918"/>
      <c r="N768" s="918"/>
      <c r="O768" s="918"/>
      <c r="P768" s="918"/>
      <c r="Q768" s="918"/>
      <c r="R768" s="918"/>
      <c r="S768" s="918"/>
      <c r="T768" s="918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1:256" s="16" customFormat="1" ht="15.75">
      <c r="A769" s="335"/>
      <c r="B769" s="335"/>
      <c r="C769" s="335"/>
      <c r="D769" s="629"/>
      <c r="E769" s="568"/>
      <c r="F769" s="602"/>
      <c r="G769" s="724" t="s">
        <v>65</v>
      </c>
      <c r="H769" s="537"/>
      <c r="I769" s="537"/>
      <c r="J769" s="872"/>
      <c r="K769" s="832"/>
      <c r="L769" s="918"/>
      <c r="M769" s="918"/>
      <c r="N769" s="918"/>
      <c r="O769" s="918"/>
      <c r="P769" s="918"/>
      <c r="Q769" s="918"/>
      <c r="R769" s="918"/>
      <c r="S769" s="918"/>
      <c r="T769" s="918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1:256" s="16" customFormat="1" ht="16.5" thickBot="1">
      <c r="A770" s="335"/>
      <c r="B770" s="335"/>
      <c r="C770" s="335"/>
      <c r="D770" s="629"/>
      <c r="E770" s="568"/>
      <c r="F770" s="588"/>
      <c r="G770" s="725" t="s">
        <v>165</v>
      </c>
      <c r="H770" s="535">
        <f>H767+H768</f>
        <v>99210000</v>
      </c>
      <c r="I770" s="535">
        <f>I767+I768+I769</f>
        <v>26957267.88</v>
      </c>
      <c r="J770" s="875">
        <f t="shared" si="23"/>
        <v>27.17192609615966</v>
      </c>
      <c r="K770" s="828">
        <f t="shared" si="22"/>
        <v>72252732.12</v>
      </c>
      <c r="L770" s="918"/>
      <c r="M770" s="918"/>
      <c r="N770" s="918"/>
      <c r="O770" s="918"/>
      <c r="P770" s="918"/>
      <c r="Q770" s="918"/>
      <c r="R770" s="918"/>
      <c r="S770" s="918"/>
      <c r="T770" s="918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1:256" s="16" customFormat="1" ht="16.5" thickTop="1">
      <c r="A771" s="128"/>
      <c r="B771" s="128"/>
      <c r="C771" s="128">
        <v>911</v>
      </c>
      <c r="D771" s="653"/>
      <c r="E771" s="317"/>
      <c r="F771" s="126"/>
      <c r="G771" s="127" t="s">
        <v>491</v>
      </c>
      <c r="H771" s="482"/>
      <c r="I771" s="482"/>
      <c r="J771" s="878"/>
      <c r="K771" s="956"/>
      <c r="L771" s="918"/>
      <c r="M771" s="918"/>
      <c r="N771" s="918"/>
      <c r="O771" s="918"/>
      <c r="P771" s="918"/>
      <c r="Q771" s="918"/>
      <c r="R771" s="918"/>
      <c r="S771" s="918"/>
      <c r="T771" s="918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1:256" s="16" customFormat="1" ht="32.25" thickBot="1">
      <c r="A772" s="47"/>
      <c r="B772" s="47">
        <v>3.17</v>
      </c>
      <c r="C772" s="47"/>
      <c r="D772" s="359"/>
      <c r="E772" s="329"/>
      <c r="F772" s="48"/>
      <c r="G772" s="61" t="s">
        <v>269</v>
      </c>
      <c r="H772" s="481"/>
      <c r="I772" s="481"/>
      <c r="J772" s="875"/>
      <c r="K772" s="987"/>
      <c r="L772" s="917"/>
      <c r="M772" s="917"/>
      <c r="N772" s="917"/>
      <c r="O772" s="917"/>
      <c r="P772" s="917"/>
      <c r="Q772" s="917"/>
      <c r="R772" s="917"/>
      <c r="S772" s="917"/>
      <c r="T772" s="917"/>
      <c r="U772" s="2"/>
      <c r="V772" s="2"/>
      <c r="W772" s="2" t="s">
        <v>586</v>
      </c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1:256" s="16" customFormat="1" ht="32.25" thickTop="1">
      <c r="A773" s="338"/>
      <c r="B773" s="338"/>
      <c r="C773" s="338"/>
      <c r="D773" s="625"/>
      <c r="E773" s="573">
        <v>213</v>
      </c>
      <c r="F773" s="576">
        <v>411</v>
      </c>
      <c r="G773" s="577" t="s">
        <v>354</v>
      </c>
      <c r="H773" s="482">
        <f>H774</f>
        <v>19500000</v>
      </c>
      <c r="I773" s="482">
        <f>I774</f>
        <v>8091000</v>
      </c>
      <c r="J773" s="878">
        <f t="shared" si="23"/>
        <v>41.4923076923077</v>
      </c>
      <c r="K773" s="826">
        <f t="shared" si="22"/>
        <v>11409000</v>
      </c>
      <c r="L773" s="918"/>
      <c r="M773" s="918"/>
      <c r="N773" s="918"/>
      <c r="O773" s="918"/>
      <c r="P773" s="918"/>
      <c r="Q773" s="918"/>
      <c r="R773" s="918"/>
      <c r="S773" s="918"/>
      <c r="T773" s="918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1:256" s="16" customFormat="1" ht="16.5" thickBot="1">
      <c r="A774" s="342"/>
      <c r="B774" s="342"/>
      <c r="C774" s="342"/>
      <c r="D774" s="624"/>
      <c r="E774" s="578"/>
      <c r="F774" s="579">
        <v>411110</v>
      </c>
      <c r="G774" s="563" t="s">
        <v>217</v>
      </c>
      <c r="H774" s="483">
        <v>19500000</v>
      </c>
      <c r="I774" s="483">
        <v>8091000</v>
      </c>
      <c r="J774" s="875">
        <f t="shared" si="23"/>
        <v>41.4923076923077</v>
      </c>
      <c r="K774" s="828">
        <f t="shared" si="22"/>
        <v>11409000</v>
      </c>
      <c r="L774" s="919"/>
      <c r="M774" s="919"/>
      <c r="N774" s="919"/>
      <c r="O774" s="919"/>
      <c r="P774" s="919"/>
      <c r="Q774" s="919"/>
      <c r="R774" s="919"/>
      <c r="S774" s="919"/>
      <c r="T774" s="919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1:256" s="16" customFormat="1" ht="32.25" thickTop="1">
      <c r="A775" s="338"/>
      <c r="B775" s="338"/>
      <c r="C775" s="338"/>
      <c r="D775" s="625"/>
      <c r="E775" s="573">
        <v>214</v>
      </c>
      <c r="F775" s="576">
        <v>412</v>
      </c>
      <c r="G775" s="577" t="s">
        <v>197</v>
      </c>
      <c r="H775" s="482">
        <f>H776</f>
        <v>3500000</v>
      </c>
      <c r="I775" s="482">
        <f>I776</f>
        <v>1448289</v>
      </c>
      <c r="J775" s="878">
        <f t="shared" si="23"/>
        <v>41.37968571428571</v>
      </c>
      <c r="K775" s="826">
        <f t="shared" si="22"/>
        <v>2051711</v>
      </c>
      <c r="L775" s="918"/>
      <c r="M775" s="918"/>
      <c r="N775" s="918"/>
      <c r="O775" s="918"/>
      <c r="P775" s="918"/>
      <c r="Q775" s="918"/>
      <c r="R775" s="918"/>
      <c r="S775" s="918"/>
      <c r="T775" s="918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1:256" s="16" customFormat="1" ht="32.25" thickBot="1">
      <c r="A776" s="342"/>
      <c r="B776" s="342"/>
      <c r="C776" s="342"/>
      <c r="D776" s="624"/>
      <c r="E776" s="578"/>
      <c r="F776" s="579">
        <v>412000</v>
      </c>
      <c r="G776" s="563" t="s">
        <v>197</v>
      </c>
      <c r="H776" s="483">
        <v>3500000</v>
      </c>
      <c r="I776" s="483">
        <v>1448289</v>
      </c>
      <c r="J776" s="875">
        <f t="shared" si="23"/>
        <v>41.37968571428571</v>
      </c>
      <c r="K776" s="828">
        <f t="shared" si="22"/>
        <v>2051711</v>
      </c>
      <c r="L776" s="919"/>
      <c r="M776" s="919"/>
      <c r="N776" s="919"/>
      <c r="O776" s="919"/>
      <c r="P776" s="919"/>
      <c r="Q776" s="919"/>
      <c r="R776" s="919"/>
      <c r="S776" s="919"/>
      <c r="T776" s="919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1:256" s="16" customFormat="1" ht="17.25" thickBot="1" thickTop="1">
      <c r="A777" s="336"/>
      <c r="B777" s="336"/>
      <c r="C777" s="336"/>
      <c r="D777" s="623"/>
      <c r="E777" s="580">
        <v>215</v>
      </c>
      <c r="F777" s="581">
        <v>413</v>
      </c>
      <c r="G777" s="582" t="s">
        <v>373</v>
      </c>
      <c r="H777" s="484"/>
      <c r="I777" s="484"/>
      <c r="J777" s="878"/>
      <c r="K777" s="826"/>
      <c r="L777" s="918"/>
      <c r="M777" s="918"/>
      <c r="N777" s="918"/>
      <c r="O777" s="918"/>
      <c r="P777" s="918"/>
      <c r="Q777" s="918"/>
      <c r="R777" s="918"/>
      <c r="S777" s="918"/>
      <c r="T777" s="918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1:256" s="16" customFormat="1" ht="17.25" thickBot="1" thickTop="1">
      <c r="A778" s="338"/>
      <c r="B778" s="338"/>
      <c r="C778" s="338"/>
      <c r="D778" s="625"/>
      <c r="E778" s="583">
        <v>216</v>
      </c>
      <c r="F778" s="571">
        <v>414</v>
      </c>
      <c r="G778" s="584" t="s">
        <v>218</v>
      </c>
      <c r="H778" s="516">
        <v>0</v>
      </c>
      <c r="I778" s="516">
        <v>0</v>
      </c>
      <c r="J778" s="878"/>
      <c r="K778" s="826"/>
      <c r="L778" s="918"/>
      <c r="M778" s="918"/>
      <c r="N778" s="918"/>
      <c r="O778" s="918"/>
      <c r="P778" s="918"/>
      <c r="Q778" s="918"/>
      <c r="R778" s="918"/>
      <c r="S778" s="918"/>
      <c r="T778" s="918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1:256" s="16" customFormat="1" ht="17.25" thickBot="1" thickTop="1">
      <c r="A779" s="335"/>
      <c r="B779" s="335"/>
      <c r="C779" s="335"/>
      <c r="D779" s="622"/>
      <c r="E779" s="580">
        <v>217</v>
      </c>
      <c r="F779" s="581">
        <v>416</v>
      </c>
      <c r="G779" s="582" t="s">
        <v>489</v>
      </c>
      <c r="H779" s="484">
        <v>110000</v>
      </c>
      <c r="I779" s="484">
        <v>0</v>
      </c>
      <c r="J779" s="878">
        <f t="shared" si="23"/>
        <v>0</v>
      </c>
      <c r="K779" s="826">
        <f t="shared" si="22"/>
        <v>110000</v>
      </c>
      <c r="L779" s="920"/>
      <c r="M779" s="920"/>
      <c r="N779" s="920"/>
      <c r="O779" s="920"/>
      <c r="P779" s="920"/>
      <c r="Q779" s="920"/>
      <c r="R779" s="920"/>
      <c r="S779" s="920"/>
      <c r="T779" s="920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1:256" s="16" customFormat="1" ht="16.5" thickTop="1">
      <c r="A780" s="335"/>
      <c r="B780" s="335"/>
      <c r="C780" s="335"/>
      <c r="D780" s="622"/>
      <c r="E780" s="585">
        <v>218</v>
      </c>
      <c r="F780" s="586">
        <v>421</v>
      </c>
      <c r="G780" s="587" t="s">
        <v>198</v>
      </c>
      <c r="H780" s="491">
        <f>H781+H782+H783+H784+H785</f>
        <v>3630000</v>
      </c>
      <c r="I780" s="491">
        <f>I781+I782+I783+I784+I785</f>
        <v>1939385.45</v>
      </c>
      <c r="J780" s="878">
        <f t="shared" si="23"/>
        <v>53.426596418732785</v>
      </c>
      <c r="K780" s="826">
        <f t="shared" si="22"/>
        <v>1690614.55</v>
      </c>
      <c r="L780" s="918"/>
      <c r="M780" s="918"/>
      <c r="N780" s="918"/>
      <c r="O780" s="918"/>
      <c r="P780" s="918"/>
      <c r="Q780" s="918"/>
      <c r="R780" s="918"/>
      <c r="S780" s="918"/>
      <c r="T780" s="918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1:256" s="16" customFormat="1" ht="15.75">
      <c r="A781" s="335"/>
      <c r="B781" s="335"/>
      <c r="C781" s="335"/>
      <c r="D781" s="622"/>
      <c r="E781" s="588"/>
      <c r="F781" s="589">
        <v>421100</v>
      </c>
      <c r="G781" s="590" t="s">
        <v>221</v>
      </c>
      <c r="H781" s="514"/>
      <c r="I781" s="514"/>
      <c r="J781" s="876"/>
      <c r="K781" s="833"/>
      <c r="L781" s="919"/>
      <c r="M781" s="919"/>
      <c r="N781" s="919"/>
      <c r="O781" s="919"/>
      <c r="P781" s="919"/>
      <c r="Q781" s="919"/>
      <c r="R781" s="919"/>
      <c r="S781" s="919"/>
      <c r="T781" s="919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1:256" s="16" customFormat="1" ht="15.75">
      <c r="A782" s="335"/>
      <c r="B782" s="335"/>
      <c r="C782" s="335"/>
      <c r="D782" s="622"/>
      <c r="E782" s="387"/>
      <c r="F782" s="575">
        <v>421200</v>
      </c>
      <c r="G782" s="591" t="s">
        <v>261</v>
      </c>
      <c r="H782" s="481">
        <v>3000000</v>
      </c>
      <c r="I782" s="481">
        <v>1580148.13</v>
      </c>
      <c r="J782" s="876">
        <f t="shared" si="23"/>
        <v>52.671604333333335</v>
      </c>
      <c r="K782" s="833">
        <f t="shared" si="22"/>
        <v>1419851.87</v>
      </c>
      <c r="L782" s="919"/>
      <c r="M782" s="919"/>
      <c r="N782" s="919"/>
      <c r="O782" s="919"/>
      <c r="P782" s="919"/>
      <c r="Q782" s="919"/>
      <c r="R782" s="919"/>
      <c r="S782" s="919"/>
      <c r="T782" s="919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1:256" s="16" customFormat="1" ht="15.75">
      <c r="A783" s="335"/>
      <c r="B783" s="335"/>
      <c r="C783" s="335"/>
      <c r="D783" s="622"/>
      <c r="E783" s="592"/>
      <c r="F783" s="593">
        <v>421300</v>
      </c>
      <c r="G783" s="594" t="s">
        <v>222</v>
      </c>
      <c r="H783" s="480">
        <v>630000</v>
      </c>
      <c r="I783" s="480">
        <v>359237.32</v>
      </c>
      <c r="J783" s="876">
        <f t="shared" si="23"/>
        <v>57.021796825396834</v>
      </c>
      <c r="K783" s="833">
        <f t="shared" si="22"/>
        <v>270762.68</v>
      </c>
      <c r="L783" s="919"/>
      <c r="M783" s="919"/>
      <c r="N783" s="919"/>
      <c r="O783" s="919"/>
      <c r="P783" s="919"/>
      <c r="Q783" s="919"/>
      <c r="R783" s="919"/>
      <c r="S783" s="919"/>
      <c r="T783" s="919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1:256" s="16" customFormat="1" ht="15.75">
      <c r="A784" s="335"/>
      <c r="B784" s="335"/>
      <c r="C784" s="335"/>
      <c r="D784" s="622"/>
      <c r="E784" s="592"/>
      <c r="F784" s="593">
        <v>421400</v>
      </c>
      <c r="G784" s="594" t="s">
        <v>306</v>
      </c>
      <c r="H784" s="480"/>
      <c r="I784" s="480"/>
      <c r="J784" s="876"/>
      <c r="K784" s="833"/>
      <c r="L784" s="919"/>
      <c r="M784" s="919"/>
      <c r="N784" s="919"/>
      <c r="O784" s="919"/>
      <c r="P784" s="919"/>
      <c r="Q784" s="919"/>
      <c r="R784" s="919"/>
      <c r="S784" s="919"/>
      <c r="T784" s="919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1:256" s="16" customFormat="1" ht="16.5" thickBot="1">
      <c r="A785" s="342"/>
      <c r="B785" s="342"/>
      <c r="C785" s="342"/>
      <c r="D785" s="624"/>
      <c r="E785" s="578"/>
      <c r="F785" s="579">
        <v>421500</v>
      </c>
      <c r="G785" s="563" t="s">
        <v>223</v>
      </c>
      <c r="H785" s="483"/>
      <c r="I785" s="483"/>
      <c r="J785" s="872"/>
      <c r="K785" s="832"/>
      <c r="L785" s="919"/>
      <c r="M785" s="919"/>
      <c r="N785" s="919"/>
      <c r="O785" s="919"/>
      <c r="P785" s="919"/>
      <c r="Q785" s="919"/>
      <c r="R785" s="919"/>
      <c r="S785" s="919"/>
      <c r="T785" s="919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1:256" s="16" customFormat="1" ht="17.25" thickBot="1" thickTop="1">
      <c r="A786" s="342"/>
      <c r="B786" s="342"/>
      <c r="C786" s="342"/>
      <c r="D786" s="624"/>
      <c r="E786" s="595">
        <v>219</v>
      </c>
      <c r="F786" s="596">
        <v>422</v>
      </c>
      <c r="G786" s="549" t="s">
        <v>490</v>
      </c>
      <c r="H786" s="529">
        <v>60000</v>
      </c>
      <c r="I786" s="529">
        <v>0</v>
      </c>
      <c r="J786" s="878">
        <f t="shared" si="23"/>
        <v>0</v>
      </c>
      <c r="K786" s="826">
        <f t="shared" si="22"/>
        <v>60000</v>
      </c>
      <c r="L786" s="918"/>
      <c r="M786" s="918"/>
      <c r="N786" s="918"/>
      <c r="O786" s="918"/>
      <c r="P786" s="918"/>
      <c r="Q786" s="918"/>
      <c r="R786" s="918"/>
      <c r="S786" s="918"/>
      <c r="T786" s="918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1:256" s="16" customFormat="1" ht="17.25" thickBot="1" thickTop="1">
      <c r="A787" s="342"/>
      <c r="B787" s="342"/>
      <c r="C787" s="342"/>
      <c r="D787" s="624"/>
      <c r="E787" s="595">
        <v>220</v>
      </c>
      <c r="F787" s="596">
        <v>423</v>
      </c>
      <c r="G787" s="549" t="s">
        <v>201</v>
      </c>
      <c r="H787" s="529">
        <v>80000</v>
      </c>
      <c r="I787" s="529">
        <v>0</v>
      </c>
      <c r="J787" s="878">
        <f t="shared" si="23"/>
        <v>0</v>
      </c>
      <c r="K787" s="826">
        <f t="shared" si="22"/>
        <v>80000</v>
      </c>
      <c r="L787" s="918"/>
      <c r="M787" s="918"/>
      <c r="N787" s="918"/>
      <c r="O787" s="918"/>
      <c r="P787" s="918"/>
      <c r="Q787" s="918"/>
      <c r="R787" s="918"/>
      <c r="S787" s="918"/>
      <c r="T787" s="918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1:256" s="16" customFormat="1" ht="17.25" thickBot="1" thickTop="1">
      <c r="A788" s="336"/>
      <c r="B788" s="336"/>
      <c r="C788" s="336"/>
      <c r="D788" s="623"/>
      <c r="E788" s="580">
        <v>221</v>
      </c>
      <c r="F788" s="581">
        <v>424</v>
      </c>
      <c r="G788" s="582" t="s">
        <v>225</v>
      </c>
      <c r="H788" s="484">
        <v>200000</v>
      </c>
      <c r="I788" s="484">
        <v>142882</v>
      </c>
      <c r="J788" s="878">
        <f aca="true" t="shared" si="24" ref="J788:J850">I788/H788*100</f>
        <v>71.441</v>
      </c>
      <c r="K788" s="826">
        <f aca="true" t="shared" si="25" ref="K788:K850">H788-I788</f>
        <v>57118</v>
      </c>
      <c r="L788" s="918"/>
      <c r="M788" s="918"/>
      <c r="N788" s="918"/>
      <c r="O788" s="918"/>
      <c r="P788" s="918"/>
      <c r="Q788" s="918"/>
      <c r="R788" s="918"/>
      <c r="S788" s="918"/>
      <c r="T788" s="918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1:256" s="16" customFormat="1" ht="16.5" thickTop="1">
      <c r="A789" s="335"/>
      <c r="B789" s="335"/>
      <c r="C789" s="335"/>
      <c r="D789" s="622"/>
      <c r="E789" s="585">
        <v>222</v>
      </c>
      <c r="F789" s="586">
        <v>425</v>
      </c>
      <c r="G789" s="587" t="s">
        <v>262</v>
      </c>
      <c r="H789" s="491">
        <f>H790+H791</f>
        <v>1780000</v>
      </c>
      <c r="I789" s="491">
        <f>I790+I791</f>
        <v>0</v>
      </c>
      <c r="J789" s="878">
        <f t="shared" si="24"/>
        <v>0</v>
      </c>
      <c r="K789" s="826">
        <f t="shared" si="25"/>
        <v>1780000</v>
      </c>
      <c r="L789" s="918"/>
      <c r="M789" s="918"/>
      <c r="N789" s="918"/>
      <c r="O789" s="918"/>
      <c r="P789" s="918"/>
      <c r="Q789" s="918"/>
      <c r="R789" s="918"/>
      <c r="S789" s="918"/>
      <c r="T789" s="918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1:256" s="16" customFormat="1" ht="31.5">
      <c r="A790" s="335"/>
      <c r="B790" s="335"/>
      <c r="C790" s="335"/>
      <c r="D790" s="622"/>
      <c r="E790" s="387"/>
      <c r="F790" s="575">
        <v>425100</v>
      </c>
      <c r="G790" s="19" t="s">
        <v>314</v>
      </c>
      <c r="H790" s="481">
        <v>1680000</v>
      </c>
      <c r="I790" s="481">
        <v>0</v>
      </c>
      <c r="J790" s="879">
        <f t="shared" si="24"/>
        <v>0</v>
      </c>
      <c r="K790" s="829">
        <f t="shared" si="25"/>
        <v>1680000</v>
      </c>
      <c r="L790" s="939"/>
      <c r="M790" s="919"/>
      <c r="N790" s="919"/>
      <c r="O790" s="919"/>
      <c r="P790" s="919"/>
      <c r="Q790" s="919"/>
      <c r="R790" s="939"/>
      <c r="S790" s="939"/>
      <c r="T790" s="939"/>
      <c r="U790" s="266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1:256" s="16" customFormat="1" ht="16.5" thickBot="1">
      <c r="A791" s="342"/>
      <c r="B791" s="342"/>
      <c r="C791" s="342"/>
      <c r="D791" s="622"/>
      <c r="E791" s="387"/>
      <c r="F791" s="575">
        <v>425200</v>
      </c>
      <c r="G791" s="591" t="s">
        <v>304</v>
      </c>
      <c r="H791" s="481">
        <v>100000</v>
      </c>
      <c r="I791" s="481">
        <v>0</v>
      </c>
      <c r="J791" s="880">
        <f t="shared" si="24"/>
        <v>0</v>
      </c>
      <c r="K791" s="831">
        <f t="shared" si="25"/>
        <v>100000</v>
      </c>
      <c r="L791" s="919"/>
      <c r="M791" s="919"/>
      <c r="N791" s="919"/>
      <c r="O791" s="919"/>
      <c r="P791" s="919"/>
      <c r="Q791" s="919"/>
      <c r="R791" s="919"/>
      <c r="S791" s="919"/>
      <c r="T791" s="919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1:256" s="16" customFormat="1" ht="17.25" thickBot="1" thickTop="1">
      <c r="A792" s="336"/>
      <c r="B792" s="336"/>
      <c r="C792" s="336"/>
      <c r="D792" s="623"/>
      <c r="E792" s="580">
        <v>223</v>
      </c>
      <c r="F792" s="581">
        <v>426</v>
      </c>
      <c r="G792" s="582" t="s">
        <v>227</v>
      </c>
      <c r="H792" s="517"/>
      <c r="I792" s="517"/>
      <c r="J792" s="878"/>
      <c r="K792" s="826"/>
      <c r="L792" s="918"/>
      <c r="M792" s="918"/>
      <c r="N792" s="918"/>
      <c r="O792" s="918"/>
      <c r="P792" s="918"/>
      <c r="Q792" s="918"/>
      <c r="R792" s="918"/>
      <c r="S792" s="918"/>
      <c r="T792" s="918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1:256" s="16" customFormat="1" ht="33" thickBot="1" thickTop="1">
      <c r="A793" s="338"/>
      <c r="B793" s="338"/>
      <c r="C793" s="338"/>
      <c r="D793" s="625"/>
      <c r="E793" s="573">
        <v>224</v>
      </c>
      <c r="F793" s="576">
        <v>472</v>
      </c>
      <c r="G793" s="577" t="s">
        <v>204</v>
      </c>
      <c r="H793" s="482">
        <v>1000000</v>
      </c>
      <c r="I793" s="482">
        <v>689478.28</v>
      </c>
      <c r="J793" s="878">
        <f t="shared" si="24"/>
        <v>68.947828</v>
      </c>
      <c r="K793" s="826">
        <f t="shared" si="25"/>
        <v>310521.72</v>
      </c>
      <c r="L793" s="918"/>
      <c r="M793" s="918"/>
      <c r="N793" s="918"/>
      <c r="O793" s="918"/>
      <c r="P793" s="918"/>
      <c r="Q793" s="918"/>
      <c r="R793" s="918"/>
      <c r="S793" s="918"/>
      <c r="T793" s="918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1:256" s="16" customFormat="1" ht="17.25" thickBot="1" thickTop="1">
      <c r="A794" s="336"/>
      <c r="B794" s="336"/>
      <c r="C794" s="336"/>
      <c r="D794" s="623"/>
      <c r="E794" s="580">
        <v>225</v>
      </c>
      <c r="F794" s="599">
        <v>482</v>
      </c>
      <c r="G794" s="582" t="s">
        <v>342</v>
      </c>
      <c r="H794" s="517"/>
      <c r="I794" s="517"/>
      <c r="J794" s="878"/>
      <c r="K794" s="826"/>
      <c r="L794" s="920"/>
      <c r="M794" s="920"/>
      <c r="N794" s="920"/>
      <c r="O794" s="920"/>
      <c r="P794" s="920"/>
      <c r="Q794" s="920"/>
      <c r="R794" s="920"/>
      <c r="S794" s="920"/>
      <c r="T794" s="920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1:256" s="16" customFormat="1" ht="16.5" thickTop="1">
      <c r="A795" s="338"/>
      <c r="B795" s="335"/>
      <c r="C795" s="335"/>
      <c r="D795" s="622"/>
      <c r="E795" s="585">
        <v>226</v>
      </c>
      <c r="F795" s="600">
        <v>512</v>
      </c>
      <c r="G795" s="601" t="s">
        <v>229</v>
      </c>
      <c r="H795" s="514">
        <f>H796+H797+H798</f>
        <v>2250000</v>
      </c>
      <c r="I795" s="514">
        <f>I796+I797+I798</f>
        <v>0</v>
      </c>
      <c r="J795" s="878">
        <f t="shared" si="24"/>
        <v>0</v>
      </c>
      <c r="K795" s="826">
        <f t="shared" si="25"/>
        <v>2250000</v>
      </c>
      <c r="L795" s="918"/>
      <c r="M795" s="918"/>
      <c r="N795" s="918"/>
      <c r="O795" s="918"/>
      <c r="P795" s="918"/>
      <c r="Q795" s="918"/>
      <c r="R795" s="918"/>
      <c r="S795" s="918"/>
      <c r="T795" s="91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1:256" s="16" customFormat="1" ht="15.75">
      <c r="A796" s="335"/>
      <c r="B796" s="335"/>
      <c r="C796" s="335"/>
      <c r="D796" s="622"/>
      <c r="E796" s="387"/>
      <c r="F796" s="387">
        <v>512900</v>
      </c>
      <c r="G796" s="591" t="s">
        <v>305</v>
      </c>
      <c r="H796" s="481">
        <v>250000</v>
      </c>
      <c r="I796" s="481">
        <v>0</v>
      </c>
      <c r="J796" s="879">
        <f t="shared" si="24"/>
        <v>0</v>
      </c>
      <c r="K796" s="829">
        <f t="shared" si="25"/>
        <v>250000</v>
      </c>
      <c r="L796" s="939"/>
      <c r="M796" s="919"/>
      <c r="N796" s="919"/>
      <c r="O796" s="919"/>
      <c r="P796" s="919"/>
      <c r="Q796" s="919"/>
      <c r="R796" s="939"/>
      <c r="S796" s="939"/>
      <c r="T796" s="939"/>
      <c r="U796" s="266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1:256" s="16" customFormat="1" ht="15.75">
      <c r="A797" s="335"/>
      <c r="B797" s="335"/>
      <c r="C797" s="335"/>
      <c r="D797" s="622"/>
      <c r="E797" s="387"/>
      <c r="F797" s="387">
        <v>512600</v>
      </c>
      <c r="G797" s="591" t="s">
        <v>528</v>
      </c>
      <c r="H797" s="481"/>
      <c r="I797" s="481"/>
      <c r="J797" s="879"/>
      <c r="K797" s="829"/>
      <c r="L797" s="919"/>
      <c r="M797" s="919"/>
      <c r="N797" s="919"/>
      <c r="O797" s="919"/>
      <c r="P797" s="919"/>
      <c r="Q797" s="919"/>
      <c r="R797" s="919"/>
      <c r="S797" s="919"/>
      <c r="T797" s="919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1:256" s="16" customFormat="1" ht="32.25" thickBot="1">
      <c r="A798" s="812"/>
      <c r="B798" s="342"/>
      <c r="C798" s="342"/>
      <c r="D798" s="342"/>
      <c r="E798" s="579"/>
      <c r="F798" s="579">
        <v>512900</v>
      </c>
      <c r="G798" s="563" t="s">
        <v>651</v>
      </c>
      <c r="H798" s="483">
        <v>2000000</v>
      </c>
      <c r="I798" s="483">
        <v>0</v>
      </c>
      <c r="J798" s="880">
        <f t="shared" si="24"/>
        <v>0</v>
      </c>
      <c r="K798" s="831">
        <f t="shared" si="25"/>
        <v>2000000</v>
      </c>
      <c r="L798" s="919"/>
      <c r="M798" s="919"/>
      <c r="N798" s="919"/>
      <c r="O798" s="919"/>
      <c r="P798" s="919"/>
      <c r="Q798" s="919"/>
      <c r="R798" s="919"/>
      <c r="S798" s="919"/>
      <c r="T798" s="919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1:256" s="16" customFormat="1" ht="17.25" thickBot="1" thickTop="1">
      <c r="A799" s="336"/>
      <c r="B799" s="336"/>
      <c r="C799" s="336"/>
      <c r="D799" s="623"/>
      <c r="E799" s="580">
        <v>227</v>
      </c>
      <c r="F799" s="599">
        <v>515</v>
      </c>
      <c r="G799" s="598" t="s">
        <v>480</v>
      </c>
      <c r="H799" s="517"/>
      <c r="I799" s="517"/>
      <c r="J799" s="878"/>
      <c r="K799" s="956"/>
      <c r="L799" s="920"/>
      <c r="M799" s="920"/>
      <c r="N799" s="920"/>
      <c r="O799" s="920"/>
      <c r="P799" s="920"/>
      <c r="Q799" s="920"/>
      <c r="R799" s="920"/>
      <c r="S799" s="920"/>
      <c r="T799" s="920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1:256" s="16" customFormat="1" ht="32.25" thickTop="1">
      <c r="A800" s="335"/>
      <c r="B800" s="335"/>
      <c r="C800" s="335"/>
      <c r="D800" s="629"/>
      <c r="E800" s="568"/>
      <c r="F800" s="588"/>
      <c r="G800" s="587" t="s">
        <v>500</v>
      </c>
      <c r="H800" s="503"/>
      <c r="I800" s="503"/>
      <c r="J800" s="878"/>
      <c r="K800" s="956"/>
      <c r="L800" s="918"/>
      <c r="M800" s="918"/>
      <c r="N800" s="918"/>
      <c r="O800" s="918"/>
      <c r="P800" s="918"/>
      <c r="Q800" s="918"/>
      <c r="R800" s="918"/>
      <c r="S800" s="918"/>
      <c r="T800" s="91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1:256" s="16" customFormat="1" ht="15.75">
      <c r="A801" s="335"/>
      <c r="B801" s="335"/>
      <c r="C801" s="335"/>
      <c r="D801" s="629"/>
      <c r="E801" s="568"/>
      <c r="F801" s="602"/>
      <c r="G801" s="594" t="s">
        <v>63</v>
      </c>
      <c r="H801" s="491">
        <f>H773+H775+H777+H778+H779+H780+H786+H787+H788+H789+H792+H793+H794+H795+H799</f>
        <v>32110000</v>
      </c>
      <c r="I801" s="491">
        <f>I773+I775+I777+I778+I779+I780+I786+I787+I788+I789+I792+I793+I794+I795+I799</f>
        <v>12311034.729999999</v>
      </c>
      <c r="J801" s="876">
        <f t="shared" si="24"/>
        <v>38.3401891311118</v>
      </c>
      <c r="K801" s="833">
        <f t="shared" si="25"/>
        <v>19798965.270000003</v>
      </c>
      <c r="L801" s="918"/>
      <c r="M801" s="918"/>
      <c r="N801" s="918"/>
      <c r="O801" s="918"/>
      <c r="P801" s="918"/>
      <c r="Q801" s="918"/>
      <c r="R801" s="918"/>
      <c r="S801" s="918"/>
      <c r="T801" s="918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1:256" s="16" customFormat="1" ht="15.75">
      <c r="A802" s="335"/>
      <c r="B802" s="335"/>
      <c r="C802" s="335"/>
      <c r="D802" s="629"/>
      <c r="E802" s="568"/>
      <c r="F802" s="602"/>
      <c r="G802" s="594" t="s">
        <v>70</v>
      </c>
      <c r="H802" s="491">
        <v>4653000</v>
      </c>
      <c r="I802" s="491">
        <v>2592615</v>
      </c>
      <c r="J802" s="876"/>
      <c r="K802" s="833"/>
      <c r="L802" s="918"/>
      <c r="M802" s="918"/>
      <c r="N802" s="918"/>
      <c r="O802" s="918"/>
      <c r="P802" s="918"/>
      <c r="Q802" s="918"/>
      <c r="R802" s="918"/>
      <c r="S802" s="918"/>
      <c r="T802" s="918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1:256" s="16" customFormat="1" ht="16.5" thickBot="1">
      <c r="A803" s="335"/>
      <c r="B803" s="335"/>
      <c r="C803" s="335"/>
      <c r="D803" s="629"/>
      <c r="E803" s="568"/>
      <c r="F803" s="602"/>
      <c r="G803" s="594" t="s">
        <v>65</v>
      </c>
      <c r="H803" s="492">
        <v>4442000</v>
      </c>
      <c r="I803" s="492">
        <v>1146701</v>
      </c>
      <c r="J803" s="872"/>
      <c r="K803" s="832"/>
      <c r="L803" s="918"/>
      <c r="M803" s="918"/>
      <c r="N803" s="918"/>
      <c r="O803" s="918"/>
      <c r="P803" s="918"/>
      <c r="Q803" s="918"/>
      <c r="R803" s="918"/>
      <c r="S803" s="918"/>
      <c r="T803" s="918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1:256" s="16" customFormat="1" ht="17.25" thickBot="1" thickTop="1">
      <c r="A804" s="349"/>
      <c r="B804" s="349"/>
      <c r="C804" s="349"/>
      <c r="D804" s="639"/>
      <c r="E804" s="603"/>
      <c r="F804" s="585"/>
      <c r="G804" s="604" t="s">
        <v>166</v>
      </c>
      <c r="H804" s="515">
        <f>H801+H802+H803</f>
        <v>41205000</v>
      </c>
      <c r="I804" s="515">
        <f>I801+I802+I803</f>
        <v>16050350.729999999</v>
      </c>
      <c r="J804" s="878">
        <f t="shared" si="24"/>
        <v>38.95243472879504</v>
      </c>
      <c r="K804" s="826">
        <f t="shared" si="25"/>
        <v>25154649.270000003</v>
      </c>
      <c r="L804" s="918"/>
      <c r="M804" s="918"/>
      <c r="N804" s="918"/>
      <c r="O804" s="918"/>
      <c r="P804" s="918"/>
      <c r="Q804" s="918"/>
      <c r="R804" s="918"/>
      <c r="S804" s="918"/>
      <c r="T804" s="918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1:256" s="16" customFormat="1" ht="16.5" thickTop="1">
      <c r="A805" s="37"/>
      <c r="B805" s="37"/>
      <c r="C805" s="37">
        <v>620</v>
      </c>
      <c r="D805" s="89"/>
      <c r="E805" s="805"/>
      <c r="F805" s="430"/>
      <c r="G805" s="806" t="s">
        <v>319</v>
      </c>
      <c r="H805" s="489"/>
      <c r="I805" s="489"/>
      <c r="J805" s="878"/>
      <c r="K805" s="956"/>
      <c r="L805" s="917"/>
      <c r="M805" s="917"/>
      <c r="N805" s="917"/>
      <c r="O805" s="917"/>
      <c r="P805" s="917"/>
      <c r="Q805" s="917"/>
      <c r="R805" s="917"/>
      <c r="S805" s="917"/>
      <c r="T805" s="917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1:256" s="16" customFormat="1" ht="48" thickBot="1">
      <c r="A806" s="105"/>
      <c r="B806" s="105">
        <v>3.18</v>
      </c>
      <c r="C806" s="105"/>
      <c r="D806" s="318"/>
      <c r="E806" s="365"/>
      <c r="F806" s="105"/>
      <c r="G806" s="106" t="s">
        <v>270</v>
      </c>
      <c r="H806" s="483"/>
      <c r="I806" s="483"/>
      <c r="J806" s="875"/>
      <c r="K806" s="987"/>
      <c r="L806" s="917"/>
      <c r="M806" s="917"/>
      <c r="N806" s="917"/>
      <c r="O806" s="917"/>
      <c r="P806" s="917"/>
      <c r="Q806" s="917"/>
      <c r="R806" s="917"/>
      <c r="S806" s="917"/>
      <c r="T806" s="917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1:256" s="16" customFormat="1" ht="32.25" thickTop="1">
      <c r="A807" s="22"/>
      <c r="B807" s="22"/>
      <c r="C807" s="22"/>
      <c r="D807" s="50"/>
      <c r="E807" s="807">
        <v>228</v>
      </c>
      <c r="F807" s="121">
        <v>411</v>
      </c>
      <c r="G807" s="122" t="s">
        <v>217</v>
      </c>
      <c r="H807" s="498">
        <v>7970000</v>
      </c>
      <c r="I807" s="498">
        <v>3168738.76</v>
      </c>
      <c r="J807" s="878">
        <f t="shared" si="24"/>
        <v>39.75832823086574</v>
      </c>
      <c r="K807" s="826">
        <f t="shared" si="25"/>
        <v>4801261.24</v>
      </c>
      <c r="L807" s="920"/>
      <c r="M807" s="920"/>
      <c r="N807" s="920"/>
      <c r="O807" s="920"/>
      <c r="P807" s="920"/>
      <c r="Q807" s="920"/>
      <c r="R807" s="920"/>
      <c r="S807" s="920"/>
      <c r="T807" s="920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1:256" s="16" customFormat="1" ht="31.5">
      <c r="A808" s="22"/>
      <c r="B808" s="22"/>
      <c r="C808" s="22"/>
      <c r="D808" s="50"/>
      <c r="E808" s="236">
        <v>229</v>
      </c>
      <c r="F808" s="209">
        <v>412</v>
      </c>
      <c r="G808" s="132" t="s">
        <v>197</v>
      </c>
      <c r="H808" s="512">
        <v>1430000</v>
      </c>
      <c r="I808" s="512">
        <v>567204.16</v>
      </c>
      <c r="J808" s="876">
        <f t="shared" si="24"/>
        <v>39.664626573426574</v>
      </c>
      <c r="K808" s="833">
        <f t="shared" si="25"/>
        <v>862795.84</v>
      </c>
      <c r="L808" s="920"/>
      <c r="M808" s="920"/>
      <c r="N808" s="920"/>
      <c r="O808" s="920"/>
      <c r="P808" s="920"/>
      <c r="Q808" s="920"/>
      <c r="R808" s="920"/>
      <c r="S808" s="920"/>
      <c r="T808" s="920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1:256" s="16" customFormat="1" ht="15.75">
      <c r="A809" s="25"/>
      <c r="B809" s="25"/>
      <c r="C809" s="25"/>
      <c r="D809" s="54"/>
      <c r="E809" s="236">
        <v>230</v>
      </c>
      <c r="F809" s="209">
        <v>413</v>
      </c>
      <c r="G809" s="132" t="s">
        <v>373</v>
      </c>
      <c r="H809" s="480"/>
      <c r="I809" s="480"/>
      <c r="J809" s="876"/>
      <c r="K809" s="833"/>
      <c r="L809" s="920"/>
      <c r="M809" s="920"/>
      <c r="N809" s="920"/>
      <c r="O809" s="920"/>
      <c r="P809" s="920"/>
      <c r="Q809" s="920"/>
      <c r="R809" s="920"/>
      <c r="S809" s="920"/>
      <c r="T809" s="920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1:256" s="16" customFormat="1" ht="15.75">
      <c r="A810" s="22"/>
      <c r="B810" s="22"/>
      <c r="C810" s="22"/>
      <c r="D810" s="50"/>
      <c r="E810" s="807">
        <v>231</v>
      </c>
      <c r="F810" s="121">
        <v>414</v>
      </c>
      <c r="G810" s="122" t="s">
        <v>481</v>
      </c>
      <c r="H810" s="498">
        <v>400000</v>
      </c>
      <c r="I810" s="498">
        <v>0</v>
      </c>
      <c r="J810" s="876">
        <f t="shared" si="24"/>
        <v>0</v>
      </c>
      <c r="K810" s="833">
        <f t="shared" si="25"/>
        <v>400000</v>
      </c>
      <c r="L810" s="920"/>
      <c r="M810" s="920"/>
      <c r="N810" s="920"/>
      <c r="O810" s="920"/>
      <c r="P810" s="920"/>
      <c r="Q810" s="920"/>
      <c r="R810" s="920"/>
      <c r="S810" s="920"/>
      <c r="T810" s="920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1:256" s="16" customFormat="1" ht="15.75">
      <c r="A811" s="22"/>
      <c r="B811" s="22"/>
      <c r="C811" s="22"/>
      <c r="D811" s="50"/>
      <c r="E811" s="236">
        <v>232</v>
      </c>
      <c r="F811" s="209">
        <v>415</v>
      </c>
      <c r="G811" s="132" t="s">
        <v>340</v>
      </c>
      <c r="H811" s="512">
        <v>70000</v>
      </c>
      <c r="I811" s="512">
        <v>20392.14</v>
      </c>
      <c r="J811" s="876">
        <f t="shared" si="24"/>
        <v>29.13162857142857</v>
      </c>
      <c r="K811" s="833">
        <f t="shared" si="25"/>
        <v>49607.86</v>
      </c>
      <c r="L811" s="920"/>
      <c r="M811" s="920"/>
      <c r="N811" s="920"/>
      <c r="O811" s="920"/>
      <c r="P811" s="920"/>
      <c r="Q811" s="920"/>
      <c r="R811" s="920"/>
      <c r="S811" s="920"/>
      <c r="T811" s="920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1:256" s="16" customFormat="1" ht="15.75">
      <c r="A812" s="22"/>
      <c r="B812" s="22"/>
      <c r="C812" s="22"/>
      <c r="D812" s="50"/>
      <c r="E812" s="236">
        <v>233</v>
      </c>
      <c r="F812" s="209">
        <v>416</v>
      </c>
      <c r="G812" s="132" t="s">
        <v>50</v>
      </c>
      <c r="H812" s="512"/>
      <c r="I812" s="512">
        <v>0</v>
      </c>
      <c r="J812" s="876"/>
      <c r="K812" s="833"/>
      <c r="L812" s="920"/>
      <c r="M812" s="920"/>
      <c r="N812" s="920"/>
      <c r="O812" s="920"/>
      <c r="P812" s="920"/>
      <c r="Q812" s="920"/>
      <c r="R812" s="920"/>
      <c r="S812" s="920"/>
      <c r="T812" s="920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1:256" s="16" customFormat="1" ht="15.75">
      <c r="A813" s="22"/>
      <c r="B813" s="22"/>
      <c r="C813" s="22"/>
      <c r="D813" s="50"/>
      <c r="E813" s="236">
        <v>234</v>
      </c>
      <c r="F813" s="209">
        <v>421</v>
      </c>
      <c r="G813" s="132" t="s">
        <v>198</v>
      </c>
      <c r="H813" s="512">
        <v>700000</v>
      </c>
      <c r="I813" s="512">
        <v>263849.72</v>
      </c>
      <c r="J813" s="876">
        <f t="shared" si="24"/>
        <v>37.69281714285714</v>
      </c>
      <c r="K813" s="833">
        <f t="shared" si="25"/>
        <v>436150.28</v>
      </c>
      <c r="L813" s="920"/>
      <c r="M813" s="920"/>
      <c r="N813" s="920"/>
      <c r="O813" s="920"/>
      <c r="P813" s="920"/>
      <c r="Q813" s="920"/>
      <c r="R813" s="920"/>
      <c r="S813" s="920"/>
      <c r="T813" s="920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1:256" s="16" customFormat="1" ht="15.75">
      <c r="A814" s="22"/>
      <c r="B814" s="22"/>
      <c r="C814" s="22"/>
      <c r="D814" s="50"/>
      <c r="E814" s="236">
        <v>235</v>
      </c>
      <c r="F814" s="209">
        <v>422</v>
      </c>
      <c r="G814" s="132" t="s">
        <v>264</v>
      </c>
      <c r="H814" s="512">
        <v>150000</v>
      </c>
      <c r="I814" s="512">
        <v>28457</v>
      </c>
      <c r="J814" s="876">
        <f t="shared" si="24"/>
        <v>18.971333333333334</v>
      </c>
      <c r="K814" s="833">
        <f t="shared" si="25"/>
        <v>121543</v>
      </c>
      <c r="L814" s="920"/>
      <c r="M814" s="920"/>
      <c r="N814" s="920"/>
      <c r="O814" s="920"/>
      <c r="P814" s="920"/>
      <c r="Q814" s="920"/>
      <c r="R814" s="920"/>
      <c r="S814" s="920"/>
      <c r="T814" s="920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1:256" s="16" customFormat="1" ht="15.75">
      <c r="A815" s="22"/>
      <c r="B815" s="22"/>
      <c r="C815" s="22"/>
      <c r="D815" s="50"/>
      <c r="E815" s="236">
        <v>236</v>
      </c>
      <c r="F815" s="209">
        <v>423</v>
      </c>
      <c r="G815" s="132" t="s">
        <v>201</v>
      </c>
      <c r="H815" s="512">
        <v>630000</v>
      </c>
      <c r="I815" s="512">
        <v>195405.21</v>
      </c>
      <c r="J815" s="876">
        <f t="shared" si="24"/>
        <v>31.016699999999997</v>
      </c>
      <c r="K815" s="833">
        <f t="shared" si="25"/>
        <v>434594.79000000004</v>
      </c>
      <c r="L815" s="920"/>
      <c r="M815" s="920"/>
      <c r="N815" s="920"/>
      <c r="O815" s="920"/>
      <c r="P815" s="920"/>
      <c r="Q815" s="920"/>
      <c r="R815" s="920"/>
      <c r="S815" s="920"/>
      <c r="T815" s="920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1:256" s="16" customFormat="1" ht="15.75">
      <c r="A816" s="22"/>
      <c r="B816" s="22"/>
      <c r="C816" s="22"/>
      <c r="D816" s="50"/>
      <c r="E816" s="807">
        <v>237</v>
      </c>
      <c r="F816" s="121">
        <v>424</v>
      </c>
      <c r="G816" s="174" t="s">
        <v>225</v>
      </c>
      <c r="H816" s="558">
        <v>900000</v>
      </c>
      <c r="I816" s="558">
        <v>683384.17</v>
      </c>
      <c r="J816" s="876">
        <f t="shared" si="24"/>
        <v>75.93157444444445</v>
      </c>
      <c r="K816" s="833">
        <f t="shared" si="25"/>
        <v>216615.82999999996</v>
      </c>
      <c r="L816" s="920"/>
      <c r="M816" s="920"/>
      <c r="N816" s="920"/>
      <c r="O816" s="920"/>
      <c r="P816" s="920"/>
      <c r="Q816" s="920"/>
      <c r="R816" s="920"/>
      <c r="S816" s="920"/>
      <c r="T816" s="920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1:256" s="16" customFormat="1" ht="31.5">
      <c r="A817" s="22"/>
      <c r="B817" s="22"/>
      <c r="C817" s="22"/>
      <c r="D817" s="50"/>
      <c r="E817" s="389">
        <v>238</v>
      </c>
      <c r="F817" s="134">
        <v>424</v>
      </c>
      <c r="G817" s="131" t="s">
        <v>652</v>
      </c>
      <c r="H817" s="558">
        <v>14500000</v>
      </c>
      <c r="I817" s="558">
        <v>5796974.44</v>
      </c>
      <c r="J817" s="873">
        <f t="shared" si="24"/>
        <v>39.97913406896552</v>
      </c>
      <c r="K817" s="835">
        <f t="shared" si="25"/>
        <v>8703025.559999999</v>
      </c>
      <c r="L817" s="920"/>
      <c r="M817" s="920"/>
      <c r="N817" s="920"/>
      <c r="O817" s="920"/>
      <c r="P817" s="920"/>
      <c r="Q817" s="920"/>
      <c r="R817" s="920"/>
      <c r="S817" s="920"/>
      <c r="T817" s="920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1:256" s="16" customFormat="1" ht="283.5">
      <c r="A818" s="20"/>
      <c r="B818" s="20"/>
      <c r="C818" s="20"/>
      <c r="D818" s="102"/>
      <c r="E818" s="236"/>
      <c r="F818" s="209"/>
      <c r="G818" s="132" t="s">
        <v>153</v>
      </c>
      <c r="H818" s="734"/>
      <c r="I818" s="734"/>
      <c r="J818" s="873"/>
      <c r="K818" s="1101"/>
      <c r="L818" s="917"/>
      <c r="M818" s="917"/>
      <c r="N818" s="917"/>
      <c r="O818" s="917"/>
      <c r="P818" s="917"/>
      <c r="Q818" s="917"/>
      <c r="R818" s="917"/>
      <c r="S818" s="917"/>
      <c r="T818" s="917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1:256" s="16" customFormat="1" ht="15.75">
      <c r="A819" s="22"/>
      <c r="B819" s="22"/>
      <c r="C819" s="22"/>
      <c r="D819" s="50"/>
      <c r="E819" s="807">
        <v>239</v>
      </c>
      <c r="F819" s="121">
        <v>424</v>
      </c>
      <c r="G819" s="132" t="s">
        <v>653</v>
      </c>
      <c r="H819" s="734">
        <v>4000000</v>
      </c>
      <c r="I819" s="734">
        <v>1128443.11</v>
      </c>
      <c r="J819" s="876">
        <f t="shared" si="24"/>
        <v>28.21107775</v>
      </c>
      <c r="K819" s="829">
        <f t="shared" si="25"/>
        <v>2871556.8899999997</v>
      </c>
      <c r="L819" s="920"/>
      <c r="M819" s="920"/>
      <c r="N819" s="920"/>
      <c r="O819" s="920"/>
      <c r="P819" s="920"/>
      <c r="Q819" s="920"/>
      <c r="R819" s="920"/>
      <c r="S819" s="920"/>
      <c r="T819" s="920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1:256" s="16" customFormat="1" ht="15.75">
      <c r="A820" s="22"/>
      <c r="B820" s="22"/>
      <c r="C820" s="22"/>
      <c r="D820" s="50"/>
      <c r="E820" s="807">
        <v>240</v>
      </c>
      <c r="F820" s="121">
        <v>424</v>
      </c>
      <c r="G820" s="132" t="s">
        <v>649</v>
      </c>
      <c r="H820" s="734">
        <v>9500000</v>
      </c>
      <c r="I820" s="734">
        <v>5343024.02</v>
      </c>
      <c r="J820" s="876">
        <f t="shared" si="24"/>
        <v>56.24235810526316</v>
      </c>
      <c r="K820" s="829">
        <f t="shared" si="25"/>
        <v>4156975.9800000004</v>
      </c>
      <c r="L820" s="920"/>
      <c r="M820" s="920"/>
      <c r="N820" s="920"/>
      <c r="O820" s="920"/>
      <c r="P820" s="920"/>
      <c r="Q820" s="920"/>
      <c r="R820" s="920"/>
      <c r="S820" s="920"/>
      <c r="T820" s="920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1:256" s="16" customFormat="1" ht="15.75">
      <c r="A821" s="22"/>
      <c r="B821" s="22"/>
      <c r="C821" s="22"/>
      <c r="D821" s="50"/>
      <c r="E821" s="807">
        <v>241</v>
      </c>
      <c r="F821" s="121">
        <v>425</v>
      </c>
      <c r="G821" s="122" t="s">
        <v>341</v>
      </c>
      <c r="H821" s="512">
        <v>100000</v>
      </c>
      <c r="I821" s="512">
        <v>30699.69</v>
      </c>
      <c r="J821" s="876">
        <f t="shared" si="24"/>
        <v>30.699689999999997</v>
      </c>
      <c r="K821" s="829">
        <f t="shared" si="25"/>
        <v>69300.31</v>
      </c>
      <c r="L821" s="920"/>
      <c r="M821" s="920"/>
      <c r="N821" s="920"/>
      <c r="O821" s="920"/>
      <c r="P821" s="920"/>
      <c r="Q821" s="920"/>
      <c r="R821" s="920"/>
      <c r="S821" s="920"/>
      <c r="T821" s="920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1:256" s="16" customFormat="1" ht="15.75">
      <c r="A822" s="22"/>
      <c r="B822" s="22"/>
      <c r="C822" s="22"/>
      <c r="D822" s="50"/>
      <c r="E822" s="236">
        <v>242</v>
      </c>
      <c r="F822" s="209">
        <v>426</v>
      </c>
      <c r="G822" s="132" t="s">
        <v>227</v>
      </c>
      <c r="H822" s="512">
        <v>1400000</v>
      </c>
      <c r="I822" s="512">
        <v>353332.7</v>
      </c>
      <c r="J822" s="876">
        <f t="shared" si="24"/>
        <v>25.23805</v>
      </c>
      <c r="K822" s="829">
        <f t="shared" si="25"/>
        <v>1046667.3</v>
      </c>
      <c r="L822" s="920"/>
      <c r="M822" s="920"/>
      <c r="N822" s="920"/>
      <c r="O822" s="920"/>
      <c r="P822" s="920"/>
      <c r="Q822" s="920"/>
      <c r="R822" s="920"/>
      <c r="S822" s="920"/>
      <c r="T822" s="920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1:256" s="16" customFormat="1" ht="31.5">
      <c r="A823" s="22"/>
      <c r="B823" s="22"/>
      <c r="C823" s="22"/>
      <c r="D823" s="50"/>
      <c r="E823" s="236">
        <v>243</v>
      </c>
      <c r="F823" s="209">
        <v>441</v>
      </c>
      <c r="G823" s="132" t="s">
        <v>335</v>
      </c>
      <c r="H823" s="512">
        <v>10000</v>
      </c>
      <c r="I823" s="512">
        <v>4405.68</v>
      </c>
      <c r="J823" s="876">
        <f t="shared" si="24"/>
        <v>44.0568</v>
      </c>
      <c r="K823" s="829">
        <f t="shared" si="25"/>
        <v>5594.32</v>
      </c>
      <c r="L823" s="920"/>
      <c r="M823" s="920"/>
      <c r="N823" s="920"/>
      <c r="O823" s="920"/>
      <c r="P823" s="920"/>
      <c r="Q823" s="920"/>
      <c r="R823" s="920"/>
      <c r="S823" s="920"/>
      <c r="T823" s="920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1:256" s="16" customFormat="1" ht="15.75">
      <c r="A824" s="22"/>
      <c r="B824" s="22"/>
      <c r="C824" s="22"/>
      <c r="D824" s="50"/>
      <c r="E824" s="236">
        <v>244</v>
      </c>
      <c r="F824" s="209">
        <v>444</v>
      </c>
      <c r="G824" s="132" t="s">
        <v>343</v>
      </c>
      <c r="H824" s="512">
        <v>15000</v>
      </c>
      <c r="I824" s="512">
        <v>9908.06</v>
      </c>
      <c r="J824" s="876">
        <f t="shared" si="24"/>
        <v>66.05373333333333</v>
      </c>
      <c r="K824" s="829">
        <f t="shared" si="25"/>
        <v>5091.9400000000005</v>
      </c>
      <c r="L824" s="920"/>
      <c r="M824" s="920"/>
      <c r="N824" s="920"/>
      <c r="O824" s="920"/>
      <c r="P824" s="920"/>
      <c r="Q824" s="920"/>
      <c r="R824" s="920"/>
      <c r="S824" s="920"/>
      <c r="T824" s="920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1:256" s="16" customFormat="1" ht="15.75">
      <c r="A825" s="22"/>
      <c r="B825" s="22"/>
      <c r="C825" s="22"/>
      <c r="D825" s="50"/>
      <c r="E825" s="236">
        <v>245</v>
      </c>
      <c r="F825" s="209">
        <v>482</v>
      </c>
      <c r="G825" s="132" t="s">
        <v>342</v>
      </c>
      <c r="H825" s="512">
        <v>150000</v>
      </c>
      <c r="I825" s="512">
        <v>78907</v>
      </c>
      <c r="J825" s="876">
        <f t="shared" si="24"/>
        <v>52.60466666666667</v>
      </c>
      <c r="K825" s="829">
        <f t="shared" si="25"/>
        <v>71093</v>
      </c>
      <c r="L825" s="920"/>
      <c r="M825" s="920"/>
      <c r="N825" s="920"/>
      <c r="O825" s="920"/>
      <c r="P825" s="920"/>
      <c r="Q825" s="920"/>
      <c r="R825" s="920"/>
      <c r="S825" s="920"/>
      <c r="T825" s="920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1:256" s="16" customFormat="1" ht="31.5">
      <c r="A826" s="22"/>
      <c r="B826" s="22"/>
      <c r="C826" s="22"/>
      <c r="D826" s="50"/>
      <c r="E826" s="236">
        <v>246</v>
      </c>
      <c r="F826" s="209">
        <v>483</v>
      </c>
      <c r="G826" s="132" t="s">
        <v>320</v>
      </c>
      <c r="H826" s="512">
        <v>450000</v>
      </c>
      <c r="I826" s="512">
        <v>0</v>
      </c>
      <c r="J826" s="876">
        <f t="shared" si="24"/>
        <v>0</v>
      </c>
      <c r="K826" s="829">
        <f t="shared" si="25"/>
        <v>450000</v>
      </c>
      <c r="L826" s="920"/>
      <c r="M826" s="920"/>
      <c r="N826" s="920"/>
      <c r="O826" s="920"/>
      <c r="P826" s="920"/>
      <c r="Q826" s="920"/>
      <c r="R826" s="920"/>
      <c r="S826" s="920"/>
      <c r="T826" s="92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1:256" s="16" customFormat="1" ht="15.75">
      <c r="A827" s="22"/>
      <c r="B827" s="22"/>
      <c r="C827" s="22"/>
      <c r="D827" s="50"/>
      <c r="E827" s="236">
        <v>247</v>
      </c>
      <c r="F827" s="209">
        <v>511</v>
      </c>
      <c r="G827" s="132" t="s">
        <v>344</v>
      </c>
      <c r="H827" s="734">
        <v>2300000</v>
      </c>
      <c r="I827" s="734">
        <v>915540</v>
      </c>
      <c r="J827" s="876">
        <f t="shared" si="24"/>
        <v>39.80608695652174</v>
      </c>
      <c r="K827" s="829">
        <f t="shared" si="25"/>
        <v>1384460</v>
      </c>
      <c r="L827" s="920"/>
      <c r="M827" s="920"/>
      <c r="N827" s="920"/>
      <c r="O827" s="920"/>
      <c r="P827" s="920"/>
      <c r="Q827" s="920"/>
      <c r="R827" s="920"/>
      <c r="S827" s="920"/>
      <c r="T827" s="92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1:256" s="16" customFormat="1" ht="15.75">
      <c r="A828" s="22"/>
      <c r="B828" s="22"/>
      <c r="C828" s="22"/>
      <c r="D828" s="50"/>
      <c r="E828" s="236">
        <v>248</v>
      </c>
      <c r="F828" s="209">
        <v>511</v>
      </c>
      <c r="G828" s="132" t="s">
        <v>302</v>
      </c>
      <c r="H828" s="734">
        <v>12000000</v>
      </c>
      <c r="I828" s="734">
        <v>2552183.56</v>
      </c>
      <c r="J828" s="876">
        <f t="shared" si="24"/>
        <v>21.268196333333332</v>
      </c>
      <c r="K828" s="829">
        <f t="shared" si="25"/>
        <v>9447816.44</v>
      </c>
      <c r="L828" s="920"/>
      <c r="M828" s="920"/>
      <c r="N828" s="920"/>
      <c r="O828" s="920"/>
      <c r="P828" s="920"/>
      <c r="Q828" s="920"/>
      <c r="R828" s="920"/>
      <c r="S828" s="920"/>
      <c r="T828" s="920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1:256" s="16" customFormat="1" ht="111" thickBot="1">
      <c r="A829" s="22"/>
      <c r="B829" s="22"/>
      <c r="C829" s="22"/>
      <c r="D829" s="22"/>
      <c r="E829" s="102"/>
      <c r="F829" s="20"/>
      <c r="G829" s="19" t="s">
        <v>704</v>
      </c>
      <c r="H829" s="509"/>
      <c r="I829" s="509"/>
      <c r="J829" s="872"/>
      <c r="K829" s="973"/>
      <c r="L829" s="917"/>
      <c r="M829" s="917"/>
      <c r="N829" s="917"/>
      <c r="O829" s="917"/>
      <c r="P829" s="917"/>
      <c r="Q829" s="917"/>
      <c r="R829" s="917"/>
      <c r="S829" s="917"/>
      <c r="T829" s="917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1:256" s="16" customFormat="1" ht="31.5">
      <c r="A830" s="1121"/>
      <c r="B830" s="1122"/>
      <c r="C830" s="1179">
        <v>620</v>
      </c>
      <c r="D830" s="1179" t="s">
        <v>595</v>
      </c>
      <c r="E830" s="1181"/>
      <c r="F830" s="1181"/>
      <c r="G830" s="739" t="s">
        <v>596</v>
      </c>
      <c r="H830" s="669"/>
      <c r="I830" s="669"/>
      <c r="J830" s="876"/>
      <c r="K830" s="974"/>
      <c r="L830" s="917"/>
      <c r="M830" s="917"/>
      <c r="N830" s="917"/>
      <c r="O830" s="917"/>
      <c r="P830" s="917"/>
      <c r="Q830" s="917"/>
      <c r="R830" s="917"/>
      <c r="S830" s="917"/>
      <c r="T830" s="917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1:256" s="16" customFormat="1" ht="78.75">
      <c r="A831" s="6"/>
      <c r="B831" s="1119"/>
      <c r="C831" s="1180"/>
      <c r="D831" s="1180"/>
      <c r="E831" s="1182"/>
      <c r="F831" s="1182"/>
      <c r="G831" s="739" t="s">
        <v>618</v>
      </c>
      <c r="H831" s="669"/>
      <c r="I831" s="669"/>
      <c r="J831" s="876"/>
      <c r="K831" s="974"/>
      <c r="L831" s="917"/>
      <c r="M831" s="917"/>
      <c r="N831" s="917"/>
      <c r="O831" s="917"/>
      <c r="P831" s="917"/>
      <c r="Q831" s="917"/>
      <c r="R831" s="917"/>
      <c r="S831" s="917"/>
      <c r="T831" s="917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1:256" s="16" customFormat="1" ht="31.5">
      <c r="A832" s="6"/>
      <c r="B832" s="1119"/>
      <c r="C832" s="1180"/>
      <c r="D832" s="1180"/>
      <c r="E832" s="1182"/>
      <c r="F832" s="1182"/>
      <c r="G832" s="1120" t="s">
        <v>141</v>
      </c>
      <c r="H832" s="669"/>
      <c r="I832" s="669"/>
      <c r="J832" s="876"/>
      <c r="K832" s="974"/>
      <c r="L832" s="917"/>
      <c r="M832" s="917"/>
      <c r="N832" s="917"/>
      <c r="O832" s="917"/>
      <c r="P832" s="917"/>
      <c r="Q832" s="917"/>
      <c r="R832" s="917"/>
      <c r="S832" s="917"/>
      <c r="T832" s="917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1:256" s="16" customFormat="1" ht="52.5" thickBot="1">
      <c r="A833" s="22"/>
      <c r="B833" s="22"/>
      <c r="C833" s="1115">
        <v>620</v>
      </c>
      <c r="D833" s="1115" t="s">
        <v>597</v>
      </c>
      <c r="E833" s="1116"/>
      <c r="F833" s="1116"/>
      <c r="G833" s="1117" t="s">
        <v>619</v>
      </c>
      <c r="H833" s="1118"/>
      <c r="I833" s="1118"/>
      <c r="J833" s="872"/>
      <c r="K833" s="973"/>
      <c r="L833" s="942"/>
      <c r="M833" s="942"/>
      <c r="N833" s="942"/>
      <c r="O833" s="942"/>
      <c r="P833" s="942"/>
      <c r="Q833" s="942"/>
      <c r="R833" s="942"/>
      <c r="S833" s="942"/>
      <c r="T833" s="94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1:256" s="16" customFormat="1" ht="15.75">
      <c r="A834" s="25"/>
      <c r="B834" s="25"/>
      <c r="C834" s="675"/>
      <c r="D834" s="675"/>
      <c r="E834" s="868">
        <v>249</v>
      </c>
      <c r="F834" s="676">
        <v>424000</v>
      </c>
      <c r="G834" s="869" t="s">
        <v>706</v>
      </c>
      <c r="H834" s="870">
        <v>300000</v>
      </c>
      <c r="I834" s="870">
        <v>0</v>
      </c>
      <c r="J834" s="876">
        <f t="shared" si="24"/>
        <v>0</v>
      </c>
      <c r="K834" s="833">
        <f t="shared" si="25"/>
        <v>300000</v>
      </c>
      <c r="L834" s="940"/>
      <c r="M834" s="940"/>
      <c r="N834" s="940"/>
      <c r="O834" s="940"/>
      <c r="P834" s="940"/>
      <c r="Q834" s="940"/>
      <c r="R834" s="940"/>
      <c r="S834" s="940"/>
      <c r="T834" s="940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1:256" s="16" customFormat="1" ht="15.75">
      <c r="A835" s="22"/>
      <c r="B835" s="22"/>
      <c r="C835" s="675"/>
      <c r="D835" s="675"/>
      <c r="E835" s="868">
        <v>250</v>
      </c>
      <c r="F835" s="676">
        <v>511000</v>
      </c>
      <c r="G835" s="869" t="s">
        <v>344</v>
      </c>
      <c r="H835" s="870">
        <v>400000</v>
      </c>
      <c r="I835" s="870">
        <v>0</v>
      </c>
      <c r="J835" s="876">
        <f t="shared" si="24"/>
        <v>0</v>
      </c>
      <c r="K835" s="833">
        <f t="shared" si="25"/>
        <v>400000</v>
      </c>
      <c r="L835" s="940"/>
      <c r="M835" s="940"/>
      <c r="N835" s="940"/>
      <c r="O835" s="940"/>
      <c r="P835" s="940"/>
      <c r="Q835" s="940"/>
      <c r="R835" s="940"/>
      <c r="S835" s="940"/>
      <c r="T835" s="940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1:256" s="16" customFormat="1" ht="15.75">
      <c r="A836" s="22"/>
      <c r="B836" s="22"/>
      <c r="C836" s="672"/>
      <c r="D836" s="672"/>
      <c r="E836" s="808">
        <v>251</v>
      </c>
      <c r="F836" s="673">
        <v>511000</v>
      </c>
      <c r="G836" s="740" t="s">
        <v>598</v>
      </c>
      <c r="H836" s="735">
        <v>10000000</v>
      </c>
      <c r="I836" s="735">
        <v>160416.3</v>
      </c>
      <c r="J836" s="876">
        <f t="shared" si="24"/>
        <v>1.6041629999999998</v>
      </c>
      <c r="K836" s="833">
        <f t="shared" si="25"/>
        <v>9839583.7</v>
      </c>
      <c r="L836" s="940"/>
      <c r="M836" s="940"/>
      <c r="N836" s="940"/>
      <c r="O836" s="940"/>
      <c r="P836" s="940"/>
      <c r="Q836" s="940"/>
      <c r="R836" s="940"/>
      <c r="S836" s="940"/>
      <c r="T836" s="940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1:256" s="16" customFormat="1" ht="15.75">
      <c r="A837" s="22"/>
      <c r="B837" s="22"/>
      <c r="C837" s="672"/>
      <c r="D837" s="672"/>
      <c r="E837" s="808">
        <v>252</v>
      </c>
      <c r="F837" s="673">
        <v>541000</v>
      </c>
      <c r="G837" s="740" t="s">
        <v>599</v>
      </c>
      <c r="H837" s="735">
        <v>1000000</v>
      </c>
      <c r="I837" s="735">
        <v>0</v>
      </c>
      <c r="J837" s="876">
        <f t="shared" si="24"/>
        <v>0</v>
      </c>
      <c r="K837" s="833">
        <f t="shared" si="25"/>
        <v>1000000</v>
      </c>
      <c r="L837" s="940"/>
      <c r="M837" s="940"/>
      <c r="N837" s="940"/>
      <c r="O837" s="940"/>
      <c r="P837" s="940"/>
      <c r="Q837" s="940"/>
      <c r="R837" s="940"/>
      <c r="S837" s="940"/>
      <c r="T837" s="940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1:256" s="16" customFormat="1" ht="16.5" thickBot="1">
      <c r="A838" s="22"/>
      <c r="B838" s="22"/>
      <c r="C838" s="859"/>
      <c r="D838" s="859"/>
      <c r="E838" s="860"/>
      <c r="F838" s="860"/>
      <c r="G838" s="861" t="s">
        <v>600</v>
      </c>
      <c r="H838" s="862">
        <f>H834+H835+H836+H837</f>
        <v>11700000</v>
      </c>
      <c r="I838" s="862">
        <f>I834+I835+I836+I837</f>
        <v>160416.3</v>
      </c>
      <c r="J838" s="876">
        <f t="shared" si="24"/>
        <v>1.3710794871794871</v>
      </c>
      <c r="K838" s="833">
        <f t="shared" si="25"/>
        <v>11539583.7</v>
      </c>
      <c r="L838" s="941"/>
      <c r="M838" s="941"/>
      <c r="N838" s="941"/>
      <c r="O838" s="941"/>
      <c r="P838" s="941"/>
      <c r="Q838" s="941"/>
      <c r="R838" s="941"/>
      <c r="S838" s="941"/>
      <c r="T838" s="941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1:256" s="16" customFormat="1" ht="52.5" thickBot="1">
      <c r="A839" s="22"/>
      <c r="B839" s="22"/>
      <c r="C839" s="863">
        <v>620</v>
      </c>
      <c r="D839" s="864" t="s">
        <v>601</v>
      </c>
      <c r="E839" s="865"/>
      <c r="F839" s="865"/>
      <c r="G839" s="866" t="s">
        <v>620</v>
      </c>
      <c r="H839" s="867"/>
      <c r="I839" s="867"/>
      <c r="J839" s="1023"/>
      <c r="K839" s="1024"/>
      <c r="L839" s="943"/>
      <c r="M839" s="943"/>
      <c r="N839" s="943"/>
      <c r="O839" s="943"/>
      <c r="P839" s="943"/>
      <c r="Q839" s="943"/>
      <c r="R839" s="943"/>
      <c r="S839" s="943"/>
      <c r="T839" s="943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1:256" s="16" customFormat="1" ht="18.75" customHeight="1" thickBot="1">
      <c r="A840" s="22"/>
      <c r="B840" s="22"/>
      <c r="C840" s="670"/>
      <c r="D840" s="670"/>
      <c r="E840" s="809">
        <v>253</v>
      </c>
      <c r="F840" s="671">
        <v>424000</v>
      </c>
      <c r="G840" s="741" t="s">
        <v>706</v>
      </c>
      <c r="H840" s="727">
        <v>200000</v>
      </c>
      <c r="I840" s="727">
        <v>0</v>
      </c>
      <c r="J840" s="1002">
        <f t="shared" si="24"/>
        <v>0</v>
      </c>
      <c r="K840" s="1003">
        <f t="shared" si="25"/>
        <v>200000</v>
      </c>
      <c r="L840" s="940"/>
      <c r="M840" s="940"/>
      <c r="N840" s="940"/>
      <c r="O840" s="940"/>
      <c r="P840" s="940"/>
      <c r="Q840" s="940"/>
      <c r="R840" s="940"/>
      <c r="S840" s="940"/>
      <c r="T840" s="940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1:256" s="16" customFormat="1" ht="16.5" thickBot="1">
      <c r="A841" s="22"/>
      <c r="B841" s="22"/>
      <c r="C841" s="670"/>
      <c r="D841" s="670"/>
      <c r="E841" s="809">
        <v>254</v>
      </c>
      <c r="F841" s="671">
        <v>511000</v>
      </c>
      <c r="G841" s="741" t="s">
        <v>344</v>
      </c>
      <c r="H841" s="727">
        <v>300000</v>
      </c>
      <c r="I841" s="727">
        <v>0</v>
      </c>
      <c r="J841" s="1002">
        <f t="shared" si="24"/>
        <v>0</v>
      </c>
      <c r="K841" s="1003">
        <f t="shared" si="25"/>
        <v>300000</v>
      </c>
      <c r="L841" s="940"/>
      <c r="M841" s="940"/>
      <c r="N841" s="940"/>
      <c r="O841" s="940"/>
      <c r="P841" s="940"/>
      <c r="Q841" s="940"/>
      <c r="R841" s="940"/>
      <c r="S841" s="940"/>
      <c r="T841" s="940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1:256" s="16" customFormat="1" ht="16.5" thickBot="1">
      <c r="A842" s="22"/>
      <c r="B842" s="22"/>
      <c r="C842" s="670"/>
      <c r="D842" s="670"/>
      <c r="E842" s="809">
        <v>255</v>
      </c>
      <c r="F842" s="671">
        <v>511000</v>
      </c>
      <c r="G842" s="741" t="s">
        <v>598</v>
      </c>
      <c r="H842" s="727">
        <v>10000000</v>
      </c>
      <c r="I842" s="727">
        <v>1842100.8</v>
      </c>
      <c r="J842" s="1002">
        <f t="shared" si="24"/>
        <v>18.421008</v>
      </c>
      <c r="K842" s="1003">
        <f t="shared" si="25"/>
        <v>8157899.2</v>
      </c>
      <c r="L842" s="940"/>
      <c r="M842" s="940"/>
      <c r="N842" s="940"/>
      <c r="O842" s="940"/>
      <c r="P842" s="940"/>
      <c r="Q842" s="940"/>
      <c r="R842" s="940"/>
      <c r="S842" s="940"/>
      <c r="T842" s="940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1:256" s="16" customFormat="1" ht="16.5" thickBot="1">
      <c r="A843" s="22"/>
      <c r="B843" s="22"/>
      <c r="C843" s="670"/>
      <c r="D843" s="670"/>
      <c r="E843" s="809">
        <v>256</v>
      </c>
      <c r="F843" s="671">
        <v>541000</v>
      </c>
      <c r="G843" s="741" t="s">
        <v>599</v>
      </c>
      <c r="H843" s="727" t="s">
        <v>602</v>
      </c>
      <c r="I843" s="727">
        <v>0</v>
      </c>
      <c r="J843" s="1002">
        <f t="shared" si="24"/>
        <v>0</v>
      </c>
      <c r="K843" s="1003">
        <f t="shared" si="25"/>
        <v>500000</v>
      </c>
      <c r="L843" s="940"/>
      <c r="M843" s="940"/>
      <c r="N843" s="940"/>
      <c r="O843" s="940"/>
      <c r="P843" s="940"/>
      <c r="Q843" s="940"/>
      <c r="R843" s="940"/>
      <c r="S843" s="940"/>
      <c r="T843" s="940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1:256" s="16" customFormat="1" ht="16.5" thickBot="1">
      <c r="A844" s="22"/>
      <c r="B844" s="22"/>
      <c r="C844" s="675"/>
      <c r="D844" s="675"/>
      <c r="E844" s="676"/>
      <c r="F844" s="671"/>
      <c r="G844" s="742" t="s">
        <v>603</v>
      </c>
      <c r="H844" s="728">
        <f>H840+H841+H842+H843</f>
        <v>11000000</v>
      </c>
      <c r="I844" s="728">
        <f>I840+I841+I842+I843</f>
        <v>1842100.8</v>
      </c>
      <c r="J844" s="1002">
        <f t="shared" si="24"/>
        <v>16.74637090909091</v>
      </c>
      <c r="K844" s="1003">
        <f t="shared" si="25"/>
        <v>9157899.2</v>
      </c>
      <c r="L844" s="941"/>
      <c r="M844" s="941"/>
      <c r="N844" s="941"/>
      <c r="O844" s="941"/>
      <c r="P844" s="941"/>
      <c r="Q844" s="941"/>
      <c r="R844" s="941"/>
      <c r="S844" s="941"/>
      <c r="T844" s="941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1:256" s="16" customFormat="1" ht="32.25" thickBot="1">
      <c r="A845" s="22"/>
      <c r="B845" s="22"/>
      <c r="C845" s="675"/>
      <c r="D845" s="675"/>
      <c r="E845" s="676"/>
      <c r="F845" s="671"/>
      <c r="G845" s="743" t="s">
        <v>604</v>
      </c>
      <c r="H845" s="729"/>
      <c r="I845" s="729"/>
      <c r="J845" s="1002"/>
      <c r="K845" s="1003"/>
      <c r="L845" s="940"/>
      <c r="M845" s="940"/>
      <c r="N845" s="940"/>
      <c r="O845" s="940"/>
      <c r="P845" s="940"/>
      <c r="Q845" s="940"/>
      <c r="R845" s="940"/>
      <c r="S845" s="940"/>
      <c r="T845" s="940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1:256" s="16" customFormat="1" ht="16.5" thickBot="1">
      <c r="A846" s="22"/>
      <c r="B846" s="22"/>
      <c r="C846" s="675"/>
      <c r="D846" s="675"/>
      <c r="E846" s="676"/>
      <c r="F846" s="671"/>
      <c r="G846" s="743" t="s">
        <v>550</v>
      </c>
      <c r="H846" s="727">
        <f>H838+H844</f>
        <v>22700000</v>
      </c>
      <c r="I846" s="727">
        <f>I838+I844</f>
        <v>2002517.1</v>
      </c>
      <c r="J846" s="1002">
        <f t="shared" si="24"/>
        <v>8.821661233480176</v>
      </c>
      <c r="K846" s="1003">
        <f t="shared" si="25"/>
        <v>20697482.9</v>
      </c>
      <c r="L846" s="940"/>
      <c r="M846" s="940"/>
      <c r="N846" s="940"/>
      <c r="O846" s="940"/>
      <c r="P846" s="940"/>
      <c r="Q846" s="940"/>
      <c r="R846" s="940"/>
      <c r="S846" s="940"/>
      <c r="T846" s="940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1:256" s="16" customFormat="1" ht="15.75">
      <c r="A847" s="22"/>
      <c r="B847" s="20"/>
      <c r="C847" s="22"/>
      <c r="D847" s="22"/>
      <c r="E847" s="22"/>
      <c r="F847" s="678"/>
      <c r="G847" s="679" t="s">
        <v>605</v>
      </c>
      <c r="H847" s="737">
        <f>H846</f>
        <v>22700000</v>
      </c>
      <c r="I847" s="737">
        <f>I846</f>
        <v>2002517.1</v>
      </c>
      <c r="J847" s="872">
        <f t="shared" si="24"/>
        <v>8.821661233480176</v>
      </c>
      <c r="K847" s="832">
        <f t="shared" si="25"/>
        <v>20697482.9</v>
      </c>
      <c r="L847" s="941"/>
      <c r="M847" s="941"/>
      <c r="N847" s="941"/>
      <c r="O847" s="941"/>
      <c r="P847" s="941"/>
      <c r="Q847" s="941"/>
      <c r="R847" s="941"/>
      <c r="S847" s="941"/>
      <c r="T847" s="941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1:256" s="16" customFormat="1" ht="30">
      <c r="A848" s="22"/>
      <c r="B848" s="6"/>
      <c r="C848" s="6"/>
      <c r="D848" s="6"/>
      <c r="E848" s="234">
        <v>257</v>
      </c>
      <c r="F848" s="774">
        <v>511</v>
      </c>
      <c r="G848" s="738" t="s">
        <v>135</v>
      </c>
      <c r="H848" s="736">
        <v>30000000</v>
      </c>
      <c r="I848" s="736">
        <v>3694098.28</v>
      </c>
      <c r="J848" s="876">
        <f t="shared" si="24"/>
        <v>12.313660933333333</v>
      </c>
      <c r="K848" s="833">
        <f t="shared" si="25"/>
        <v>26305901.72</v>
      </c>
      <c r="L848" s="941"/>
      <c r="M848" s="941"/>
      <c r="N848" s="941"/>
      <c r="O848" s="941"/>
      <c r="P848" s="941"/>
      <c r="Q848" s="941"/>
      <c r="R848" s="941"/>
      <c r="S848" s="941"/>
      <c r="T848" s="941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1:256" s="16" customFormat="1" ht="15.75">
      <c r="A849" s="22"/>
      <c r="B849" s="25"/>
      <c r="C849" s="25"/>
      <c r="D849" s="25"/>
      <c r="E849" s="807">
        <v>258</v>
      </c>
      <c r="F849" s="26">
        <v>512</v>
      </c>
      <c r="G849" s="33" t="s">
        <v>229</v>
      </c>
      <c r="H849" s="525">
        <v>5200000</v>
      </c>
      <c r="I849" s="525">
        <v>1031142.87</v>
      </c>
      <c r="J849" s="876">
        <f t="shared" si="24"/>
        <v>19.82967057692308</v>
      </c>
      <c r="K849" s="833">
        <f t="shared" si="25"/>
        <v>4168857.13</v>
      </c>
      <c r="L849" s="918"/>
      <c r="M849" s="918"/>
      <c r="N849" s="918"/>
      <c r="O849" s="918"/>
      <c r="P849" s="918"/>
      <c r="Q849" s="918"/>
      <c r="R849" s="918"/>
      <c r="S849" s="918"/>
      <c r="T849" s="918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1:256" s="16" customFormat="1" ht="15.75">
      <c r="A850" s="22"/>
      <c r="B850" s="6"/>
      <c r="C850" s="6"/>
      <c r="D850" s="6"/>
      <c r="E850" s="234">
        <v>259</v>
      </c>
      <c r="F850" s="204">
        <v>541</v>
      </c>
      <c r="G850" s="17" t="s">
        <v>372</v>
      </c>
      <c r="H850" s="734">
        <v>1000000</v>
      </c>
      <c r="I850" s="734">
        <v>0</v>
      </c>
      <c r="J850" s="876">
        <f t="shared" si="24"/>
        <v>0</v>
      </c>
      <c r="K850" s="833">
        <f t="shared" si="25"/>
        <v>1000000</v>
      </c>
      <c r="L850" s="918"/>
      <c r="M850" s="918"/>
      <c r="N850" s="918"/>
      <c r="O850" s="918"/>
      <c r="P850" s="918"/>
      <c r="Q850" s="918"/>
      <c r="R850" s="918"/>
      <c r="S850" s="918"/>
      <c r="T850" s="918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s="16" customFormat="1" ht="15" customHeight="1">
      <c r="A851" s="22"/>
      <c r="B851" s="22"/>
      <c r="C851" s="22"/>
      <c r="D851" s="43"/>
      <c r="E851" s="1183"/>
      <c r="F851" s="1185"/>
      <c r="G851" s="33" t="s">
        <v>707</v>
      </c>
      <c r="H851" s="503"/>
      <c r="I851" s="503"/>
      <c r="J851" s="876"/>
      <c r="K851" s="833"/>
      <c r="L851" s="917"/>
      <c r="M851" s="917"/>
      <c r="N851" s="917"/>
      <c r="O851" s="917"/>
      <c r="P851" s="917"/>
      <c r="Q851" s="917"/>
      <c r="R851" s="917"/>
      <c r="S851" s="917"/>
      <c r="T851" s="917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s="16" customFormat="1" ht="14.25" customHeight="1">
      <c r="A852" s="22"/>
      <c r="B852" s="22"/>
      <c r="C852" s="22"/>
      <c r="D852" s="43"/>
      <c r="E852" s="1183"/>
      <c r="F852" s="1185"/>
      <c r="G852" s="7" t="s">
        <v>63</v>
      </c>
      <c r="H852" s="512">
        <f>H807+H808+H810+H811+H812+H813+H814+H815+H816+H817+H819+H820+H821+H822+H823+H824+H825+H826+H827+H828+H838+H844+H848+H849+H850</f>
        <v>115575000</v>
      </c>
      <c r="I852" s="512">
        <f>I807+I808+I810+I811+I812+I813+I814+I815+I816+I817+I819+I820+I821+I822+I823+I824+I825+I826+I827+I828+I838+I844+I848+I849+I850</f>
        <v>27868607.67</v>
      </c>
      <c r="J852" s="876">
        <f aca="true" t="shared" si="26" ref="J852:J915">I852/H852*100</f>
        <v>24.113006852693058</v>
      </c>
      <c r="K852" s="833">
        <f aca="true" t="shared" si="27" ref="K852:K915">H852-I852</f>
        <v>87706392.33</v>
      </c>
      <c r="L852" s="920"/>
      <c r="M852" s="920"/>
      <c r="N852" s="920"/>
      <c r="O852" s="920"/>
      <c r="P852" s="920"/>
      <c r="Q852" s="920"/>
      <c r="R852" s="920"/>
      <c r="S852" s="920"/>
      <c r="T852" s="92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s="16" customFormat="1" ht="15.75">
      <c r="A853" s="22"/>
      <c r="B853" s="22"/>
      <c r="C853" s="22"/>
      <c r="D853" s="43"/>
      <c r="E853" s="43"/>
      <c r="F853" s="52"/>
      <c r="G853" s="19" t="s">
        <v>64</v>
      </c>
      <c r="H853" s="532"/>
      <c r="I853" s="532"/>
      <c r="J853" s="876"/>
      <c r="K853" s="833"/>
      <c r="L853" s="920"/>
      <c r="M853" s="920"/>
      <c r="N853" s="920"/>
      <c r="O853" s="920"/>
      <c r="P853" s="920"/>
      <c r="Q853" s="920"/>
      <c r="R853" s="920"/>
      <c r="S853" s="920"/>
      <c r="T853" s="92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s="16" customFormat="1" ht="15.75">
      <c r="A854" s="22"/>
      <c r="B854" s="22"/>
      <c r="C854" s="22"/>
      <c r="D854" s="43"/>
      <c r="E854" s="43"/>
      <c r="F854" s="52"/>
      <c r="G854" s="19" t="s">
        <v>65</v>
      </c>
      <c r="H854" s="532"/>
      <c r="I854" s="532"/>
      <c r="J854" s="876"/>
      <c r="K854" s="833"/>
      <c r="L854" s="920"/>
      <c r="M854" s="920"/>
      <c r="N854" s="920"/>
      <c r="O854" s="920"/>
      <c r="P854" s="920"/>
      <c r="Q854" s="920"/>
      <c r="R854" s="920"/>
      <c r="S854" s="920"/>
      <c r="T854" s="92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s="16" customFormat="1" ht="16.5" thickBot="1">
      <c r="A855" s="22"/>
      <c r="B855" s="22"/>
      <c r="C855" s="22"/>
      <c r="D855" s="43"/>
      <c r="E855" s="40"/>
      <c r="F855" s="41"/>
      <c r="G855" s="74" t="s">
        <v>272</v>
      </c>
      <c r="H855" s="490">
        <f>H852</f>
        <v>115575000</v>
      </c>
      <c r="I855" s="490">
        <f>I852</f>
        <v>27868607.67</v>
      </c>
      <c r="J855" s="872">
        <f t="shared" si="26"/>
        <v>24.113006852693058</v>
      </c>
      <c r="K855" s="832">
        <f t="shared" si="27"/>
        <v>87706392.33</v>
      </c>
      <c r="L855" s="920"/>
      <c r="M855" s="920"/>
      <c r="N855" s="920"/>
      <c r="O855" s="920"/>
      <c r="P855" s="920"/>
      <c r="Q855" s="920"/>
      <c r="R855" s="920"/>
      <c r="S855" s="920"/>
      <c r="T855" s="92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s="16" customFormat="1" ht="17.25" thickBot="1" thickTop="1">
      <c r="A856" s="172"/>
      <c r="B856" s="172"/>
      <c r="C856" s="172">
        <v>510</v>
      </c>
      <c r="D856" s="662"/>
      <c r="E856" s="366"/>
      <c r="F856" s="173"/>
      <c r="G856" s="171" t="s">
        <v>273</v>
      </c>
      <c r="H856" s="513"/>
      <c r="I856" s="513"/>
      <c r="J856" s="878"/>
      <c r="K856" s="956"/>
      <c r="L856" s="918"/>
      <c r="M856" s="918"/>
      <c r="N856" s="918"/>
      <c r="O856" s="918"/>
      <c r="P856" s="918"/>
      <c r="Q856" s="918"/>
      <c r="R856" s="918"/>
      <c r="S856" s="918"/>
      <c r="T856" s="918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1:256" s="16" customFormat="1" ht="16.5" thickTop="1">
      <c r="A857" s="379"/>
      <c r="B857" s="379"/>
      <c r="C857" s="379"/>
      <c r="D857" s="252"/>
      <c r="E857" s="367">
        <v>260</v>
      </c>
      <c r="F857" s="111">
        <v>421</v>
      </c>
      <c r="G857" s="36" t="s">
        <v>198</v>
      </c>
      <c r="H857" s="482">
        <f>H858</f>
        <v>6000000</v>
      </c>
      <c r="I857" s="482">
        <f>I858</f>
        <v>911215.98</v>
      </c>
      <c r="J857" s="878">
        <f t="shared" si="26"/>
        <v>15.186933</v>
      </c>
      <c r="K857" s="826">
        <f t="shared" si="27"/>
        <v>5088784.02</v>
      </c>
      <c r="L857" s="918"/>
      <c r="M857" s="918"/>
      <c r="N857" s="918"/>
      <c r="O857" s="918"/>
      <c r="P857" s="918"/>
      <c r="Q857" s="918"/>
      <c r="R857" s="918"/>
      <c r="S857" s="918"/>
      <c r="T857" s="918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s="16" customFormat="1" ht="16.5" thickBot="1">
      <c r="A858" s="380"/>
      <c r="B858" s="380"/>
      <c r="C858" s="380"/>
      <c r="D858" s="663"/>
      <c r="E858" s="59"/>
      <c r="F858" s="117">
        <v>421300</v>
      </c>
      <c r="G858" s="86" t="s">
        <v>323</v>
      </c>
      <c r="H858" s="745">
        <v>6000000</v>
      </c>
      <c r="I858" s="745">
        <v>911215.98</v>
      </c>
      <c r="J858" s="875">
        <f t="shared" si="26"/>
        <v>15.186933</v>
      </c>
      <c r="K858" s="828">
        <f t="shared" si="27"/>
        <v>5088784.02</v>
      </c>
      <c r="L858" s="919"/>
      <c r="M858" s="919"/>
      <c r="N858" s="919"/>
      <c r="O858" s="919"/>
      <c r="P858" s="919"/>
      <c r="Q858" s="919"/>
      <c r="R858" s="919"/>
      <c r="S858" s="919"/>
      <c r="T858" s="919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s="16" customFormat="1" ht="16.5" thickTop="1">
      <c r="A859" s="379"/>
      <c r="B859" s="379"/>
      <c r="C859" s="379"/>
      <c r="D859" s="252"/>
      <c r="E859" s="810">
        <v>261</v>
      </c>
      <c r="F859" s="111">
        <v>424</v>
      </c>
      <c r="G859" s="36" t="s">
        <v>225</v>
      </c>
      <c r="H859" s="482">
        <f>H860</f>
        <v>3000000</v>
      </c>
      <c r="I859" s="482">
        <f>I860</f>
        <v>693282</v>
      </c>
      <c r="J859" s="871">
        <f t="shared" si="26"/>
        <v>23.1094</v>
      </c>
      <c r="K859" s="830">
        <f t="shared" si="27"/>
        <v>2306718</v>
      </c>
      <c r="L859" s="918"/>
      <c r="M859" s="918"/>
      <c r="N859" s="918"/>
      <c r="O859" s="918"/>
      <c r="P859" s="918"/>
      <c r="Q859" s="918"/>
      <c r="R859" s="918"/>
      <c r="S859" s="918"/>
      <c r="T859" s="918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s="16" customFormat="1" ht="32.25" thickBot="1">
      <c r="A860" s="116"/>
      <c r="B860" s="116"/>
      <c r="C860" s="116"/>
      <c r="D860" s="59"/>
      <c r="E860" s="41"/>
      <c r="F860" s="73">
        <v>424500</v>
      </c>
      <c r="G860" s="86" t="s">
        <v>474</v>
      </c>
      <c r="H860" s="852">
        <v>3000000</v>
      </c>
      <c r="I860" s="852">
        <v>693282</v>
      </c>
      <c r="J860" s="872">
        <f t="shared" si="26"/>
        <v>23.1094</v>
      </c>
      <c r="K860" s="832">
        <f t="shared" si="27"/>
        <v>2306718</v>
      </c>
      <c r="L860" s="919"/>
      <c r="M860" s="919"/>
      <c r="N860" s="919"/>
      <c r="O860" s="919"/>
      <c r="P860" s="919"/>
      <c r="Q860" s="919"/>
      <c r="R860" s="919"/>
      <c r="S860" s="919"/>
      <c r="T860" s="919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1:256" s="16" customFormat="1" ht="32.25" thickTop="1">
      <c r="A861" s="22"/>
      <c r="B861" s="22"/>
      <c r="C861" s="22"/>
      <c r="D861" s="43"/>
      <c r="E861" s="43"/>
      <c r="F861" s="50"/>
      <c r="G861" s="33" t="s">
        <v>315</v>
      </c>
      <c r="H861" s="510"/>
      <c r="I861" s="510"/>
      <c r="J861" s="878"/>
      <c r="K861" s="826"/>
      <c r="L861" s="921"/>
      <c r="M861" s="921"/>
      <c r="N861" s="921"/>
      <c r="O861" s="921"/>
      <c r="P861" s="921"/>
      <c r="Q861" s="921"/>
      <c r="R861" s="921"/>
      <c r="S861" s="921"/>
      <c r="T861" s="921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s="16" customFormat="1" ht="15.75">
      <c r="A862" s="22"/>
      <c r="B862" s="22"/>
      <c r="C862" s="22"/>
      <c r="D862" s="43"/>
      <c r="E862" s="43"/>
      <c r="F862" s="50"/>
      <c r="G862" s="7" t="s">
        <v>550</v>
      </c>
      <c r="H862" s="512">
        <f>H857+H859</f>
        <v>9000000</v>
      </c>
      <c r="I862" s="512">
        <f>I857+I859</f>
        <v>1604497.98</v>
      </c>
      <c r="J862" s="876">
        <f t="shared" si="26"/>
        <v>17.827755333333332</v>
      </c>
      <c r="K862" s="833">
        <f t="shared" si="27"/>
        <v>7395502.02</v>
      </c>
      <c r="L862" s="928"/>
      <c r="M862" s="928"/>
      <c r="N862" s="928"/>
      <c r="O862" s="928"/>
      <c r="P862" s="928"/>
      <c r="Q862" s="928"/>
      <c r="R862" s="928"/>
      <c r="S862" s="928"/>
      <c r="T862" s="928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s="16" customFormat="1" ht="15.75">
      <c r="A863" s="22"/>
      <c r="B863" s="22"/>
      <c r="C863" s="22"/>
      <c r="D863" s="43"/>
      <c r="E863" s="43"/>
      <c r="F863" s="50"/>
      <c r="G863" s="7" t="s">
        <v>65</v>
      </c>
      <c r="H863" s="506"/>
      <c r="I863" s="506"/>
      <c r="J863" s="876"/>
      <c r="K863" s="833"/>
      <c r="L863" s="921"/>
      <c r="M863" s="921"/>
      <c r="N863" s="921"/>
      <c r="O863" s="921"/>
      <c r="P863" s="921"/>
      <c r="Q863" s="921"/>
      <c r="R863" s="921"/>
      <c r="S863" s="921"/>
      <c r="T863" s="921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s="16" customFormat="1" ht="15.75">
      <c r="A864" s="22"/>
      <c r="B864" s="22"/>
      <c r="C864" s="22"/>
      <c r="D864" s="43"/>
      <c r="E864" s="53"/>
      <c r="F864" s="69"/>
      <c r="G864" s="17" t="s">
        <v>274</v>
      </c>
      <c r="H864" s="492">
        <f>H862</f>
        <v>9000000</v>
      </c>
      <c r="I864" s="492">
        <f>I862</f>
        <v>1604497.98</v>
      </c>
      <c r="J864" s="876">
        <f t="shared" si="26"/>
        <v>17.827755333333332</v>
      </c>
      <c r="K864" s="833">
        <f t="shared" si="27"/>
        <v>7395502.02</v>
      </c>
      <c r="L864" s="921"/>
      <c r="M864" s="921"/>
      <c r="N864" s="921"/>
      <c r="O864" s="921"/>
      <c r="P864" s="921"/>
      <c r="Q864" s="921"/>
      <c r="R864" s="921"/>
      <c r="S864" s="921"/>
      <c r="T864" s="921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s="16" customFormat="1" ht="16.5" thickBot="1">
      <c r="A865" s="90"/>
      <c r="B865" s="90"/>
      <c r="C865" s="90">
        <v>640</v>
      </c>
      <c r="D865" s="353"/>
      <c r="E865" s="318"/>
      <c r="F865" s="105"/>
      <c r="G865" s="55" t="s">
        <v>275</v>
      </c>
      <c r="H865" s="481"/>
      <c r="I865" s="481"/>
      <c r="J865" s="872"/>
      <c r="K865" s="832"/>
      <c r="L865" s="921"/>
      <c r="M865" s="921"/>
      <c r="N865" s="921"/>
      <c r="O865" s="921"/>
      <c r="P865" s="921"/>
      <c r="Q865" s="921"/>
      <c r="R865" s="921"/>
      <c r="S865" s="921"/>
      <c r="T865" s="921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s="16" customFormat="1" ht="16.5" thickTop="1">
      <c r="A866" s="22"/>
      <c r="B866" s="22"/>
      <c r="C866" s="22"/>
      <c r="D866" s="50"/>
      <c r="E866" s="54">
        <v>262</v>
      </c>
      <c r="F866" s="26">
        <v>421</v>
      </c>
      <c r="G866" s="36" t="s">
        <v>198</v>
      </c>
      <c r="H866" s="482">
        <f>H867</f>
        <v>6000000</v>
      </c>
      <c r="I866" s="482">
        <f>I867</f>
        <v>3829003.06</v>
      </c>
      <c r="J866" s="878">
        <f t="shared" si="26"/>
        <v>63.81671766666667</v>
      </c>
      <c r="K866" s="826">
        <f t="shared" si="27"/>
        <v>2170996.94</v>
      </c>
      <c r="L866" s="921"/>
      <c r="M866" s="921"/>
      <c r="N866" s="921"/>
      <c r="O866" s="921"/>
      <c r="P866" s="921"/>
      <c r="Q866" s="921"/>
      <c r="R866" s="921"/>
      <c r="S866" s="921"/>
      <c r="T866" s="921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s="16" customFormat="1" ht="15.75" customHeight="1" thickBot="1">
      <c r="A867" s="73"/>
      <c r="B867" s="73"/>
      <c r="C867" s="73"/>
      <c r="D867" s="41"/>
      <c r="E867" s="368"/>
      <c r="F867" s="108">
        <v>421200</v>
      </c>
      <c r="G867" s="35" t="s">
        <v>276</v>
      </c>
      <c r="H867" s="483">
        <v>6000000</v>
      </c>
      <c r="I867" s="483">
        <v>3829003.06</v>
      </c>
      <c r="J867" s="875">
        <f t="shared" si="26"/>
        <v>63.81671766666667</v>
      </c>
      <c r="K867" s="828">
        <f t="shared" si="27"/>
        <v>2170996.94</v>
      </c>
      <c r="L867" s="924"/>
      <c r="M867" s="924"/>
      <c r="N867" s="924"/>
      <c r="O867" s="924"/>
      <c r="P867" s="924"/>
      <c r="Q867" s="924"/>
      <c r="R867" s="924"/>
      <c r="S867" s="924"/>
      <c r="T867" s="924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s="16" customFormat="1" ht="16.5" thickTop="1">
      <c r="A868" s="76"/>
      <c r="B868" s="76"/>
      <c r="C868" s="76"/>
      <c r="D868" s="621"/>
      <c r="E868" s="118">
        <v>263</v>
      </c>
      <c r="F868" s="37">
        <v>425</v>
      </c>
      <c r="G868" s="36" t="s">
        <v>277</v>
      </c>
      <c r="H868" s="482">
        <f>H869</f>
        <v>5000000</v>
      </c>
      <c r="I868" s="482">
        <f>I869</f>
        <v>822341.28</v>
      </c>
      <c r="J868" s="878">
        <f t="shared" si="26"/>
        <v>16.4468256</v>
      </c>
      <c r="K868" s="826">
        <f t="shared" si="27"/>
        <v>4177658.7199999997</v>
      </c>
      <c r="L868" s="921"/>
      <c r="M868" s="921"/>
      <c r="N868" s="921"/>
      <c r="O868" s="921"/>
      <c r="P868" s="921"/>
      <c r="Q868" s="921"/>
      <c r="R868" s="921"/>
      <c r="S868" s="921"/>
      <c r="T868" s="921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s="16" customFormat="1" ht="16.5" thickBot="1">
      <c r="A869" s="116"/>
      <c r="B869" s="116"/>
      <c r="C869" s="116"/>
      <c r="D869" s="59"/>
      <c r="E869" s="101"/>
      <c r="F869" s="34">
        <v>425100</v>
      </c>
      <c r="G869" s="35" t="s">
        <v>317</v>
      </c>
      <c r="H869" s="483">
        <v>5000000</v>
      </c>
      <c r="I869" s="483">
        <v>822341.28</v>
      </c>
      <c r="J869" s="875">
        <f t="shared" si="26"/>
        <v>16.4468256</v>
      </c>
      <c r="K869" s="828">
        <f t="shared" si="27"/>
        <v>4177658.7199999997</v>
      </c>
      <c r="L869" s="924"/>
      <c r="M869" s="924"/>
      <c r="N869" s="924"/>
      <c r="O869" s="924"/>
      <c r="P869" s="924"/>
      <c r="Q869" s="924"/>
      <c r="R869" s="924"/>
      <c r="S869" s="924"/>
      <c r="T869" s="924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s="16" customFormat="1" ht="16.5" thickTop="1">
      <c r="A870" s="76"/>
      <c r="B870" s="76"/>
      <c r="C870" s="76"/>
      <c r="D870" s="621"/>
      <c r="E870" s="118">
        <v>264</v>
      </c>
      <c r="F870" s="37">
        <v>511</v>
      </c>
      <c r="G870" s="36" t="s">
        <v>318</v>
      </c>
      <c r="H870" s="482">
        <f>H871</f>
        <v>2000000</v>
      </c>
      <c r="I870" s="482">
        <f>I871</f>
        <v>167880</v>
      </c>
      <c r="J870" s="878">
        <f t="shared" si="26"/>
        <v>8.394</v>
      </c>
      <c r="K870" s="826">
        <f t="shared" si="27"/>
        <v>1832120</v>
      </c>
      <c r="L870" s="921"/>
      <c r="M870" s="921"/>
      <c r="N870" s="921"/>
      <c r="O870" s="921"/>
      <c r="P870" s="921"/>
      <c r="Q870" s="921"/>
      <c r="R870" s="921"/>
      <c r="S870" s="921"/>
      <c r="T870" s="921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s="16" customFormat="1" ht="16.5" thickBot="1">
      <c r="A871" s="116"/>
      <c r="B871" s="116"/>
      <c r="C871" s="116"/>
      <c r="D871" s="59"/>
      <c r="E871" s="101"/>
      <c r="F871" s="34">
        <v>511200</v>
      </c>
      <c r="G871" s="35" t="s">
        <v>318</v>
      </c>
      <c r="H871" s="744">
        <v>2000000</v>
      </c>
      <c r="I871" s="744">
        <v>167880</v>
      </c>
      <c r="J871" s="875">
        <f t="shared" si="26"/>
        <v>8.394</v>
      </c>
      <c r="K871" s="828">
        <f t="shared" si="27"/>
        <v>1832120</v>
      </c>
      <c r="L871" s="924"/>
      <c r="M871" s="924"/>
      <c r="N871" s="924"/>
      <c r="O871" s="924"/>
      <c r="P871" s="924"/>
      <c r="Q871" s="924"/>
      <c r="R871" s="924"/>
      <c r="S871" s="924"/>
      <c r="T871" s="924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s="16" customFormat="1" ht="32.25" thickTop="1">
      <c r="A872" s="76"/>
      <c r="B872" s="76"/>
      <c r="C872" s="76"/>
      <c r="D872" s="39"/>
      <c r="E872" s="42"/>
      <c r="F872" s="67"/>
      <c r="G872" s="33" t="s">
        <v>278</v>
      </c>
      <c r="H872" s="505"/>
      <c r="I872" s="505"/>
      <c r="J872" s="878"/>
      <c r="K872" s="826"/>
      <c r="L872" s="921"/>
      <c r="M872" s="921"/>
      <c r="N872" s="921"/>
      <c r="O872" s="921"/>
      <c r="P872" s="921"/>
      <c r="Q872" s="921"/>
      <c r="R872" s="921"/>
      <c r="S872" s="921"/>
      <c r="T872" s="921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s="16" customFormat="1" ht="15.75">
      <c r="A873" s="23"/>
      <c r="B873" s="23"/>
      <c r="C873" s="23"/>
      <c r="D873" s="51"/>
      <c r="E873" s="43"/>
      <c r="F873" s="68"/>
      <c r="G873" s="7" t="s">
        <v>63</v>
      </c>
      <c r="H873" s="538">
        <f>H866+H868+H870</f>
        <v>13000000</v>
      </c>
      <c r="I873" s="538">
        <f>I866+I868+I870</f>
        <v>4819224.34</v>
      </c>
      <c r="J873" s="876">
        <f t="shared" si="26"/>
        <v>37.070956461538465</v>
      </c>
      <c r="K873" s="833">
        <f t="shared" si="27"/>
        <v>8180775.66</v>
      </c>
      <c r="L873" s="928"/>
      <c r="M873" s="928"/>
      <c r="N873" s="928"/>
      <c r="O873" s="928"/>
      <c r="P873" s="928"/>
      <c r="Q873" s="928"/>
      <c r="R873" s="928"/>
      <c r="S873" s="928"/>
      <c r="T873" s="928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s="16" customFormat="1" ht="15.75">
      <c r="A874" s="23"/>
      <c r="B874" s="23"/>
      <c r="C874" s="23"/>
      <c r="D874" s="51"/>
      <c r="E874" s="51"/>
      <c r="F874" s="52"/>
      <c r="G874" s="7" t="s">
        <v>65</v>
      </c>
      <c r="H874" s="506"/>
      <c r="I874" s="506"/>
      <c r="J874" s="876"/>
      <c r="K874" s="833"/>
      <c r="L874" s="921"/>
      <c r="M874" s="921"/>
      <c r="N874" s="921"/>
      <c r="O874" s="921"/>
      <c r="P874" s="921"/>
      <c r="Q874" s="921"/>
      <c r="R874" s="921"/>
      <c r="S874" s="921"/>
      <c r="T874" s="921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s="16" customFormat="1" ht="16.5" thickBot="1">
      <c r="A875" s="22"/>
      <c r="B875" s="22"/>
      <c r="C875" s="22"/>
      <c r="D875" s="43"/>
      <c r="E875" s="43"/>
      <c r="F875" s="68"/>
      <c r="G875" s="60" t="s">
        <v>279</v>
      </c>
      <c r="H875" s="493">
        <f>H866+H868+H870</f>
        <v>13000000</v>
      </c>
      <c r="I875" s="493">
        <f>I866+I868+I870</f>
        <v>4819224.34</v>
      </c>
      <c r="J875" s="872">
        <f t="shared" si="26"/>
        <v>37.070956461538465</v>
      </c>
      <c r="K875" s="832">
        <f t="shared" si="27"/>
        <v>8180775.66</v>
      </c>
      <c r="L875" s="921"/>
      <c r="M875" s="921"/>
      <c r="N875" s="921"/>
      <c r="O875" s="921"/>
      <c r="P875" s="921"/>
      <c r="Q875" s="921"/>
      <c r="R875" s="921"/>
      <c r="S875" s="921"/>
      <c r="T875" s="921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s="16" customFormat="1" ht="17.25" thickBot="1" thickTop="1">
      <c r="A876" s="91"/>
      <c r="B876" s="91"/>
      <c r="C876" s="91">
        <v>630</v>
      </c>
      <c r="D876" s="175"/>
      <c r="E876" s="334"/>
      <c r="F876" s="107"/>
      <c r="G876" s="171" t="s">
        <v>280</v>
      </c>
      <c r="H876" s="517"/>
      <c r="I876" s="517"/>
      <c r="J876" s="878"/>
      <c r="K876" s="826"/>
      <c r="L876" s="921"/>
      <c r="M876" s="921"/>
      <c r="N876" s="921"/>
      <c r="O876" s="921"/>
      <c r="P876" s="921"/>
      <c r="Q876" s="921"/>
      <c r="R876" s="921"/>
      <c r="S876" s="921"/>
      <c r="T876" s="921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s="16" customFormat="1" ht="32.25" thickTop="1">
      <c r="A877" s="76"/>
      <c r="B877" s="76"/>
      <c r="C877" s="76"/>
      <c r="D877" s="621"/>
      <c r="E877" s="118">
        <v>265</v>
      </c>
      <c r="F877" s="37">
        <v>425</v>
      </c>
      <c r="G877" s="36" t="s">
        <v>314</v>
      </c>
      <c r="H877" s="482">
        <f>H878</f>
        <v>2100000</v>
      </c>
      <c r="I877" s="482">
        <f>I878</f>
        <v>316404.4</v>
      </c>
      <c r="J877" s="878">
        <f t="shared" si="26"/>
        <v>15.066876190476192</v>
      </c>
      <c r="K877" s="826">
        <f t="shared" si="27"/>
        <v>1783595.6</v>
      </c>
      <c r="L877" s="921"/>
      <c r="M877" s="921"/>
      <c r="N877" s="921"/>
      <c r="O877" s="921"/>
      <c r="P877" s="921"/>
      <c r="Q877" s="921"/>
      <c r="R877" s="921"/>
      <c r="S877" s="921"/>
      <c r="T877" s="921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s="16" customFormat="1" ht="31.5">
      <c r="A878" s="23"/>
      <c r="B878" s="23"/>
      <c r="C878" s="23"/>
      <c r="D878" s="58"/>
      <c r="E878" s="261"/>
      <c r="F878" s="6">
        <v>425100</v>
      </c>
      <c r="G878" s="7" t="s">
        <v>49</v>
      </c>
      <c r="H878" s="500">
        <v>2100000</v>
      </c>
      <c r="I878" s="500">
        <v>316404.4</v>
      </c>
      <c r="J878" s="876">
        <f t="shared" si="26"/>
        <v>15.066876190476192</v>
      </c>
      <c r="K878" s="833">
        <f t="shared" si="27"/>
        <v>1783595.6</v>
      </c>
      <c r="L878" s="924"/>
      <c r="M878" s="924"/>
      <c r="N878" s="924"/>
      <c r="O878" s="924"/>
      <c r="P878" s="924"/>
      <c r="Q878" s="924"/>
      <c r="R878" s="924"/>
      <c r="S878" s="924"/>
      <c r="T878" s="924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s="16" customFormat="1" ht="15.75">
      <c r="A879" s="23"/>
      <c r="B879" s="23"/>
      <c r="C879" s="23"/>
      <c r="D879" s="58"/>
      <c r="E879" s="54">
        <v>266</v>
      </c>
      <c r="F879" s="26">
        <v>511</v>
      </c>
      <c r="G879" s="88" t="s">
        <v>302</v>
      </c>
      <c r="H879" s="534">
        <f>H880</f>
        <v>12000000</v>
      </c>
      <c r="I879" s="534">
        <f>I880</f>
        <v>3024638.04</v>
      </c>
      <c r="J879" s="876">
        <f t="shared" si="26"/>
        <v>25.205317</v>
      </c>
      <c r="K879" s="833">
        <f t="shared" si="27"/>
        <v>8975361.96</v>
      </c>
      <c r="L879" s="921"/>
      <c r="M879" s="921"/>
      <c r="N879" s="921"/>
      <c r="O879" s="921"/>
      <c r="P879" s="921"/>
      <c r="Q879" s="921"/>
      <c r="R879" s="921"/>
      <c r="S879" s="921"/>
      <c r="T879" s="921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s="16" customFormat="1" ht="16.5" thickBot="1">
      <c r="A880" s="23"/>
      <c r="B880" s="23"/>
      <c r="C880" s="23"/>
      <c r="D880" s="58"/>
      <c r="E880" s="50"/>
      <c r="F880" s="22">
        <v>511200</v>
      </c>
      <c r="G880" s="35" t="s">
        <v>555</v>
      </c>
      <c r="H880" s="488">
        <v>12000000</v>
      </c>
      <c r="I880" s="488">
        <v>3024638.04</v>
      </c>
      <c r="J880" s="872">
        <f t="shared" si="26"/>
        <v>25.205317</v>
      </c>
      <c r="K880" s="832">
        <f t="shared" si="27"/>
        <v>8975361.96</v>
      </c>
      <c r="L880" s="924"/>
      <c r="M880" s="924"/>
      <c r="N880" s="924"/>
      <c r="O880" s="924"/>
      <c r="P880" s="924"/>
      <c r="Q880" s="924"/>
      <c r="R880" s="924"/>
      <c r="S880" s="924"/>
      <c r="T880" s="924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s="16" customFormat="1" ht="32.25" customHeight="1" thickTop="1">
      <c r="A881" s="76"/>
      <c r="B881" s="76"/>
      <c r="C881" s="76"/>
      <c r="D881" s="39"/>
      <c r="E881" s="42"/>
      <c r="F881" s="67"/>
      <c r="G881" s="33" t="s">
        <v>281</v>
      </c>
      <c r="H881" s="510"/>
      <c r="I881" s="510"/>
      <c r="J881" s="878"/>
      <c r="K881" s="826"/>
      <c r="L881" s="927"/>
      <c r="M881" s="921"/>
      <c r="N881" s="921"/>
      <c r="O881" s="921"/>
      <c r="P881" s="921"/>
      <c r="Q881" s="921"/>
      <c r="R881" s="921"/>
      <c r="S881" s="921"/>
      <c r="T881" s="921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s="16" customFormat="1" ht="15.75">
      <c r="A882" s="23"/>
      <c r="B882" s="23"/>
      <c r="C882" s="23"/>
      <c r="D882" s="51"/>
      <c r="E882" s="43"/>
      <c r="F882" s="68"/>
      <c r="G882" s="19" t="s">
        <v>63</v>
      </c>
      <c r="H882" s="539">
        <f>H877+H879</f>
        <v>14100000</v>
      </c>
      <c r="I882" s="539">
        <f>I877+I879</f>
        <v>3341042.44</v>
      </c>
      <c r="J882" s="876">
        <f t="shared" si="26"/>
        <v>23.69533645390071</v>
      </c>
      <c r="K882" s="833">
        <f t="shared" si="27"/>
        <v>10758957.56</v>
      </c>
      <c r="L882" s="935"/>
      <c r="M882" s="928"/>
      <c r="N882" s="928"/>
      <c r="O882" s="928"/>
      <c r="P882" s="928"/>
      <c r="Q882" s="928"/>
      <c r="R882" s="928"/>
      <c r="S882" s="928"/>
      <c r="T882" s="928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s="16" customFormat="1" ht="15.75">
      <c r="A883" s="23"/>
      <c r="B883" s="23"/>
      <c r="C883" s="23"/>
      <c r="D883" s="413"/>
      <c r="E883" s="413"/>
      <c r="F883" s="52"/>
      <c r="G883" s="7" t="s">
        <v>65</v>
      </c>
      <c r="H883" s="506"/>
      <c r="I883" s="506"/>
      <c r="J883" s="876"/>
      <c r="K883" s="833"/>
      <c r="L883" s="935"/>
      <c r="M883" s="928"/>
      <c r="N883" s="928"/>
      <c r="O883" s="928"/>
      <c r="P883" s="928"/>
      <c r="Q883" s="928"/>
      <c r="R883" s="928"/>
      <c r="S883" s="928"/>
      <c r="T883" s="928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s="16" customFormat="1" ht="15.75">
      <c r="A884" s="23"/>
      <c r="B884" s="23"/>
      <c r="C884" s="23"/>
      <c r="D884" s="51"/>
      <c r="E884" s="43"/>
      <c r="F884" s="68"/>
      <c r="G884" s="33" t="s">
        <v>282</v>
      </c>
      <c r="H884" s="491">
        <f>H882</f>
        <v>14100000</v>
      </c>
      <c r="I884" s="491">
        <f>I882</f>
        <v>3341042.44</v>
      </c>
      <c r="J884" s="876">
        <f t="shared" si="26"/>
        <v>23.69533645390071</v>
      </c>
      <c r="K884" s="833">
        <f t="shared" si="27"/>
        <v>10758957.56</v>
      </c>
      <c r="L884" s="927"/>
      <c r="M884" s="921"/>
      <c r="N884" s="921"/>
      <c r="O884" s="921"/>
      <c r="P884" s="921"/>
      <c r="Q884" s="921"/>
      <c r="R884" s="921"/>
      <c r="S884" s="921"/>
      <c r="T884" s="921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s="16" customFormat="1" ht="15.75">
      <c r="A885" s="23"/>
      <c r="B885" s="23"/>
      <c r="C885" s="23"/>
      <c r="D885" s="51"/>
      <c r="E885" s="1183"/>
      <c r="F885" s="1185"/>
      <c r="G885" s="17" t="s">
        <v>167</v>
      </c>
      <c r="H885" s="495"/>
      <c r="I885" s="495"/>
      <c r="J885" s="876"/>
      <c r="K885" s="833"/>
      <c r="L885" s="927"/>
      <c r="M885" s="921"/>
      <c r="N885" s="921"/>
      <c r="O885" s="921"/>
      <c r="P885" s="921"/>
      <c r="Q885" s="921"/>
      <c r="R885" s="921"/>
      <c r="S885" s="921"/>
      <c r="T885" s="921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s="16" customFormat="1" ht="15.75">
      <c r="A886" s="23"/>
      <c r="B886" s="23"/>
      <c r="C886" s="23"/>
      <c r="D886" s="51"/>
      <c r="E886" s="1183"/>
      <c r="F886" s="1185"/>
      <c r="G886" s="7" t="s">
        <v>63</v>
      </c>
      <c r="H886" s="512">
        <f>H855+H864+H875+H884</f>
        <v>151675000</v>
      </c>
      <c r="I886" s="512">
        <f>I855+I864+I875+I884</f>
        <v>37633372.43</v>
      </c>
      <c r="J886" s="876">
        <f t="shared" si="26"/>
        <v>24.81184930278556</v>
      </c>
      <c r="K886" s="833">
        <f t="shared" si="27"/>
        <v>114041627.57</v>
      </c>
      <c r="L886" s="935"/>
      <c r="M886" s="928"/>
      <c r="N886" s="928"/>
      <c r="O886" s="928"/>
      <c r="P886" s="928"/>
      <c r="Q886" s="928"/>
      <c r="R886" s="928"/>
      <c r="S886" s="928"/>
      <c r="T886" s="928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s="16" customFormat="1" ht="15.75">
      <c r="A887" s="23"/>
      <c r="B887" s="23"/>
      <c r="C887" s="23"/>
      <c r="D887" s="51"/>
      <c r="E887" s="51"/>
      <c r="F887" s="52"/>
      <c r="G887" s="19" t="s">
        <v>64</v>
      </c>
      <c r="H887" s="532"/>
      <c r="I887" s="532"/>
      <c r="J887" s="876"/>
      <c r="K887" s="833"/>
      <c r="L887" s="935"/>
      <c r="M887" s="928"/>
      <c r="N887" s="928"/>
      <c r="O887" s="928"/>
      <c r="P887" s="928"/>
      <c r="Q887" s="928"/>
      <c r="R887" s="928"/>
      <c r="S887" s="928"/>
      <c r="T887" s="928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s="16" customFormat="1" ht="15.75">
      <c r="A888" s="23"/>
      <c r="B888" s="23"/>
      <c r="C888" s="23"/>
      <c r="D888" s="51"/>
      <c r="E888" s="51"/>
      <c r="F888" s="52"/>
      <c r="G888" s="19" t="s">
        <v>65</v>
      </c>
      <c r="H888" s="532"/>
      <c r="I888" s="532"/>
      <c r="J888" s="876"/>
      <c r="K888" s="833"/>
      <c r="L888" s="935"/>
      <c r="M888" s="928"/>
      <c r="N888" s="928"/>
      <c r="O888" s="928"/>
      <c r="P888" s="928"/>
      <c r="Q888" s="928"/>
      <c r="R888" s="928"/>
      <c r="S888" s="928"/>
      <c r="T888" s="928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s="16" customFormat="1" ht="17.25" customHeight="1" thickBot="1">
      <c r="A889" s="23"/>
      <c r="B889" s="23"/>
      <c r="C889" s="23"/>
      <c r="D889" s="51"/>
      <c r="E889" s="43"/>
      <c r="F889" s="68"/>
      <c r="G889" s="60" t="s">
        <v>168</v>
      </c>
      <c r="H889" s="540">
        <f>H886+H887+H888</f>
        <v>151675000</v>
      </c>
      <c r="I889" s="540">
        <f>I886+I887+I888</f>
        <v>37633372.43</v>
      </c>
      <c r="J889" s="872">
        <f t="shared" si="26"/>
        <v>24.81184930278556</v>
      </c>
      <c r="K889" s="832">
        <f t="shared" si="27"/>
        <v>114041627.57</v>
      </c>
      <c r="L889" s="927"/>
      <c r="M889" s="921"/>
      <c r="N889" s="921"/>
      <c r="O889" s="921"/>
      <c r="P889" s="921"/>
      <c r="Q889" s="921"/>
      <c r="R889" s="921"/>
      <c r="S889" s="921"/>
      <c r="T889" s="921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s="16" customFormat="1" ht="38.25" customHeight="1" thickBot="1" thickTop="1">
      <c r="A890" s="115"/>
      <c r="B890" s="115"/>
      <c r="C890" s="115">
        <v>560</v>
      </c>
      <c r="D890" s="363"/>
      <c r="E890" s="369"/>
      <c r="F890" s="130"/>
      <c r="G890" s="224" t="s">
        <v>368</v>
      </c>
      <c r="H890" s="482"/>
      <c r="I890" s="482"/>
      <c r="J890" s="878"/>
      <c r="K890" s="956"/>
      <c r="L890" s="936"/>
      <c r="M890" s="918"/>
      <c r="N890" s="918"/>
      <c r="O890" s="918"/>
      <c r="P890" s="918"/>
      <c r="Q890" s="918"/>
      <c r="R890" s="918"/>
      <c r="S890" s="918"/>
      <c r="T890" s="918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s="16" customFormat="1" ht="33" customHeight="1" thickBot="1" thickTop="1">
      <c r="A891" s="110"/>
      <c r="B891" s="110"/>
      <c r="C891" s="110"/>
      <c r="D891" s="664"/>
      <c r="E891" s="370"/>
      <c r="F891" s="109"/>
      <c r="G891" s="106" t="s">
        <v>369</v>
      </c>
      <c r="H891" s="490"/>
      <c r="I891" s="490"/>
      <c r="J891" s="878"/>
      <c r="K891" s="956"/>
      <c r="L891" s="936"/>
      <c r="M891" s="918"/>
      <c r="N891" s="918"/>
      <c r="O891" s="918"/>
      <c r="P891" s="918"/>
      <c r="Q891" s="918"/>
      <c r="R891" s="918"/>
      <c r="S891" s="918"/>
      <c r="T891" s="918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s="16" customFormat="1" ht="17.25" thickBot="1" thickTop="1">
      <c r="A892" s="259"/>
      <c r="B892" s="259"/>
      <c r="C892" s="259"/>
      <c r="D892" s="79"/>
      <c r="E892" s="379">
        <v>267</v>
      </c>
      <c r="F892" s="1102">
        <v>424</v>
      </c>
      <c r="G892" s="174" t="s">
        <v>225</v>
      </c>
      <c r="H892" s="514">
        <v>200000</v>
      </c>
      <c r="I892" s="514">
        <v>0</v>
      </c>
      <c r="J892" s="878">
        <f t="shared" si="26"/>
        <v>0</v>
      </c>
      <c r="K892" s="826">
        <f t="shared" si="27"/>
        <v>200000</v>
      </c>
      <c r="L892" s="936"/>
      <c r="M892" s="918"/>
      <c r="N892" s="918"/>
      <c r="O892" s="918"/>
      <c r="P892" s="918"/>
      <c r="Q892" s="918"/>
      <c r="R892" s="918"/>
      <c r="S892" s="918"/>
      <c r="T892" s="918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s="16" customFormat="1" ht="17.25" thickBot="1" thickTop="1">
      <c r="A893" s="1111"/>
      <c r="B893" s="1111"/>
      <c r="C893" s="1111"/>
      <c r="D893" s="1112"/>
      <c r="E893" s="1113">
        <v>268</v>
      </c>
      <c r="F893" s="1114">
        <v>426</v>
      </c>
      <c r="G893" s="208" t="s">
        <v>227</v>
      </c>
      <c r="H893" s="513">
        <v>200000</v>
      </c>
      <c r="I893" s="513">
        <v>0</v>
      </c>
      <c r="J893" s="877">
        <f t="shared" si="26"/>
        <v>0</v>
      </c>
      <c r="K893" s="836">
        <f t="shared" si="27"/>
        <v>200000</v>
      </c>
      <c r="L893" s="936"/>
      <c r="M893" s="918"/>
      <c r="N893" s="918"/>
      <c r="O893" s="918"/>
      <c r="P893" s="918"/>
      <c r="Q893" s="918"/>
      <c r="R893" s="918"/>
      <c r="S893" s="918"/>
      <c r="T893" s="918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s="16" customFormat="1" ht="33" thickBot="1" thickTop="1">
      <c r="A894" s="201"/>
      <c r="B894" s="201"/>
      <c r="C894" s="201"/>
      <c r="D894" s="665"/>
      <c r="E894" s="380">
        <v>269</v>
      </c>
      <c r="F894" s="1103">
        <v>451</v>
      </c>
      <c r="G894" s="856" t="s">
        <v>370</v>
      </c>
      <c r="H894" s="529">
        <v>1000000</v>
      </c>
      <c r="I894" s="529">
        <v>0</v>
      </c>
      <c r="J894" s="872">
        <f t="shared" si="26"/>
        <v>0</v>
      </c>
      <c r="K894" s="832">
        <f t="shared" si="27"/>
        <v>1000000</v>
      </c>
      <c r="L894" s="936"/>
      <c r="M894" s="918"/>
      <c r="N894" s="918"/>
      <c r="O894" s="918"/>
      <c r="P894" s="918"/>
      <c r="Q894" s="918"/>
      <c r="R894" s="918"/>
      <c r="S894" s="918"/>
      <c r="T894" s="918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s="16" customFormat="1" ht="16.5" thickTop="1">
      <c r="A895" s="381"/>
      <c r="B895" s="381"/>
      <c r="C895" s="381"/>
      <c r="D895" s="666"/>
      <c r="E895" s="112"/>
      <c r="F895" s="113"/>
      <c r="G895" s="103" t="s">
        <v>705</v>
      </c>
      <c r="H895" s="482"/>
      <c r="I895" s="482"/>
      <c r="J895" s="878"/>
      <c r="K895" s="826"/>
      <c r="L895" s="936"/>
      <c r="M895" s="918"/>
      <c r="N895" s="918"/>
      <c r="O895" s="918"/>
      <c r="P895" s="918"/>
      <c r="Q895" s="918"/>
      <c r="R895" s="918"/>
      <c r="S895" s="918"/>
      <c r="T895" s="918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s="16" customFormat="1" ht="15.75">
      <c r="A896" s="23"/>
      <c r="B896" s="23"/>
      <c r="C896" s="23"/>
      <c r="D896" s="51"/>
      <c r="E896" s="43"/>
      <c r="F896" s="58"/>
      <c r="G896" s="85" t="s">
        <v>550</v>
      </c>
      <c r="H896" s="512">
        <f>H892+H893+H894</f>
        <v>1400000</v>
      </c>
      <c r="I896" s="512">
        <f>I892+I893+I894</f>
        <v>0</v>
      </c>
      <c r="J896" s="876">
        <f t="shared" si="26"/>
        <v>0</v>
      </c>
      <c r="K896" s="833">
        <f t="shared" si="27"/>
        <v>1400000</v>
      </c>
      <c r="L896" s="936"/>
      <c r="M896" s="918"/>
      <c r="N896" s="918"/>
      <c r="O896" s="918"/>
      <c r="P896" s="918"/>
      <c r="Q896" s="918"/>
      <c r="R896" s="918"/>
      <c r="S896" s="918"/>
      <c r="T896" s="918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s="16" customFormat="1" ht="16.5" thickBot="1">
      <c r="A897" s="259"/>
      <c r="B897" s="259"/>
      <c r="C897" s="259"/>
      <c r="D897" s="79"/>
      <c r="E897" s="72"/>
      <c r="F897" s="94"/>
      <c r="G897" s="104" t="s">
        <v>371</v>
      </c>
      <c r="H897" s="492">
        <f>H896</f>
        <v>1400000</v>
      </c>
      <c r="I897" s="492">
        <f>I896</f>
        <v>0</v>
      </c>
      <c r="J897" s="872">
        <f t="shared" si="26"/>
        <v>0</v>
      </c>
      <c r="K897" s="832">
        <f t="shared" si="27"/>
        <v>1400000</v>
      </c>
      <c r="L897" s="936"/>
      <c r="M897" s="918"/>
      <c r="N897" s="918"/>
      <c r="O897" s="918"/>
      <c r="P897" s="918"/>
      <c r="Q897" s="918"/>
      <c r="R897" s="918"/>
      <c r="S897" s="918"/>
      <c r="T897" s="918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s="16" customFormat="1" ht="16.5" thickTop="1">
      <c r="A898" s="350"/>
      <c r="B898" s="350"/>
      <c r="C898" s="350"/>
      <c r="D898" s="80"/>
      <c r="E898" s="71"/>
      <c r="F898" s="93"/>
      <c r="G898" s="36" t="s">
        <v>507</v>
      </c>
      <c r="H898" s="482"/>
      <c r="I898" s="482"/>
      <c r="J898" s="878"/>
      <c r="K898" s="826"/>
      <c r="L898" s="936"/>
      <c r="M898" s="918"/>
      <c r="N898" s="918"/>
      <c r="O898" s="918"/>
      <c r="P898" s="918"/>
      <c r="Q898" s="918"/>
      <c r="R898" s="918"/>
      <c r="S898" s="918"/>
      <c r="T898" s="918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1:256" s="16" customFormat="1" ht="15.75">
      <c r="A899" s="259"/>
      <c r="B899" s="259"/>
      <c r="C899" s="259"/>
      <c r="D899" s="79"/>
      <c r="E899" s="79"/>
      <c r="F899" s="98"/>
      <c r="G899" s="7" t="s">
        <v>63</v>
      </c>
      <c r="H899" s="492">
        <f>H165+H175+H182+H189+H196+H204+H209+H217+H222+H241+H284+H394+H404+H413+H422+H430+H449+H461+H544+H679+H689+H767+H801+H889+H897+H591</f>
        <v>615453686.8</v>
      </c>
      <c r="I899" s="492">
        <f>I167+I175+I182+I189+I196+I204+I209+I217+I222+I241+I284+I394+I404+I413+I422+I430+I449+I461+I544+I679+I689+I767+I801+I889+I897+I594</f>
        <v>187081571.75</v>
      </c>
      <c r="J899" s="876">
        <f t="shared" si="26"/>
        <v>30.397343579614418</v>
      </c>
      <c r="K899" s="833">
        <f t="shared" si="27"/>
        <v>428372115.04999995</v>
      </c>
      <c r="L899" s="936"/>
      <c r="M899" s="918"/>
      <c r="N899" s="918"/>
      <c r="O899" s="918"/>
      <c r="P899" s="918"/>
      <c r="Q899" s="918"/>
      <c r="R899" s="918"/>
      <c r="S899" s="918"/>
      <c r="T899" s="918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s="16" customFormat="1" ht="15.75">
      <c r="A900" s="259"/>
      <c r="B900" s="259"/>
      <c r="C900" s="259"/>
      <c r="D900" s="79"/>
      <c r="E900" s="72"/>
      <c r="F900" s="94"/>
      <c r="G900" s="7" t="s">
        <v>551</v>
      </c>
      <c r="H900" s="492">
        <v>49337000</v>
      </c>
      <c r="I900" s="492">
        <f>I624+I768+I802</f>
        <v>16136642</v>
      </c>
      <c r="J900" s="876"/>
      <c r="K900" s="833"/>
      <c r="L900" s="936"/>
      <c r="M900" s="918"/>
      <c r="N900" s="918"/>
      <c r="O900" s="918"/>
      <c r="P900" s="918"/>
      <c r="Q900" s="918"/>
      <c r="R900" s="918"/>
      <c r="S900" s="918"/>
      <c r="T900" s="918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s="16" customFormat="1" ht="15.75">
      <c r="A901" s="259"/>
      <c r="B901" s="259"/>
      <c r="C901" s="259"/>
      <c r="D901" s="79"/>
      <c r="E901" s="72"/>
      <c r="F901" s="94"/>
      <c r="G901" s="19" t="s">
        <v>64</v>
      </c>
      <c r="H901" s="492">
        <v>20000000</v>
      </c>
      <c r="I901" s="492"/>
      <c r="J901" s="876"/>
      <c r="K901" s="833"/>
      <c r="L901" s="936"/>
      <c r="M901" s="918"/>
      <c r="N901" s="918"/>
      <c r="O901" s="918"/>
      <c r="P901" s="918"/>
      <c r="Q901" s="918"/>
      <c r="R901" s="918"/>
      <c r="S901" s="918"/>
      <c r="T901" s="918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s="16" customFormat="1" ht="15.75">
      <c r="A902" s="259"/>
      <c r="B902" s="259"/>
      <c r="C902" s="259"/>
      <c r="D902" s="79"/>
      <c r="E902" s="72"/>
      <c r="F902" s="94"/>
      <c r="G902" s="7" t="s">
        <v>65</v>
      </c>
      <c r="H902" s="492">
        <v>4538000</v>
      </c>
      <c r="I902" s="492">
        <f>I803</f>
        <v>1146701</v>
      </c>
      <c r="J902" s="876"/>
      <c r="K902" s="833"/>
      <c r="L902" s="936"/>
      <c r="M902" s="918"/>
      <c r="N902" s="918"/>
      <c r="O902" s="918"/>
      <c r="P902" s="918"/>
      <c r="Q902" s="918"/>
      <c r="R902" s="918"/>
      <c r="S902" s="918"/>
      <c r="T902" s="918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s="16" customFormat="1" ht="18" customHeight="1" thickBot="1">
      <c r="A903" s="257"/>
      <c r="B903" s="257"/>
      <c r="C903" s="257"/>
      <c r="D903" s="667"/>
      <c r="E903" s="371"/>
      <c r="F903" s="391"/>
      <c r="G903" s="163" t="s">
        <v>508</v>
      </c>
      <c r="H903" s="490">
        <f>H899+H900+H901+H902</f>
        <v>689328686.8</v>
      </c>
      <c r="I903" s="490">
        <f>I899+I900+I901+I902</f>
        <v>204364914.75</v>
      </c>
      <c r="J903" s="872">
        <f t="shared" si="26"/>
        <v>29.646947626494747</v>
      </c>
      <c r="K903" s="832">
        <f t="shared" si="27"/>
        <v>484963772.04999995</v>
      </c>
      <c r="L903" s="936"/>
      <c r="M903" s="918"/>
      <c r="N903" s="918"/>
      <c r="O903" s="918"/>
      <c r="P903" s="918"/>
      <c r="Q903" s="918"/>
      <c r="R903" s="918"/>
      <c r="S903" s="918"/>
      <c r="T903" s="918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s="16" customFormat="1" ht="18.75" customHeight="1" thickBot="1" thickTop="1">
      <c r="A904" s="172">
        <v>4</v>
      </c>
      <c r="B904" s="172"/>
      <c r="C904" s="172"/>
      <c r="D904" s="662"/>
      <c r="E904" s="366"/>
      <c r="F904" s="254"/>
      <c r="G904" s="258" t="s">
        <v>40</v>
      </c>
      <c r="H904" s="513"/>
      <c r="I904" s="513"/>
      <c r="J904" s="878"/>
      <c r="K904" s="956"/>
      <c r="L904" s="936"/>
      <c r="M904" s="918"/>
      <c r="N904" s="918"/>
      <c r="O904" s="918"/>
      <c r="P904" s="918"/>
      <c r="Q904" s="918"/>
      <c r="R904" s="918"/>
      <c r="S904" s="918"/>
      <c r="T904" s="918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s="16" customFormat="1" ht="17.25" thickBot="1" thickTop="1">
      <c r="A905" s="172"/>
      <c r="B905" s="172"/>
      <c r="C905" s="172">
        <v>330</v>
      </c>
      <c r="D905" s="172"/>
      <c r="E905" s="372"/>
      <c r="F905" s="255"/>
      <c r="G905" s="256" t="s">
        <v>41</v>
      </c>
      <c r="H905" s="491"/>
      <c r="I905" s="491"/>
      <c r="J905" s="878"/>
      <c r="K905" s="956"/>
      <c r="L905" s="936"/>
      <c r="M905" s="918"/>
      <c r="N905" s="918"/>
      <c r="O905" s="918"/>
      <c r="P905" s="918"/>
      <c r="Q905" s="918"/>
      <c r="R905" s="918"/>
      <c r="S905" s="918"/>
      <c r="T905" s="918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s="16" customFormat="1" ht="17.25" customHeight="1" thickTop="1">
      <c r="A906" s="259"/>
      <c r="B906" s="259"/>
      <c r="C906" s="259"/>
      <c r="D906" s="655"/>
      <c r="E906" s="118">
        <v>270</v>
      </c>
      <c r="F906" s="37">
        <v>411</v>
      </c>
      <c r="G906" s="38" t="s">
        <v>195</v>
      </c>
      <c r="H906" s="482">
        <f>H907</f>
        <v>1300000</v>
      </c>
      <c r="I906" s="482">
        <f>I907</f>
        <v>535935.89</v>
      </c>
      <c r="J906" s="878">
        <f t="shared" si="26"/>
        <v>41.22583769230769</v>
      </c>
      <c r="K906" s="826">
        <f t="shared" si="27"/>
        <v>764064.11</v>
      </c>
      <c r="L906" s="832"/>
      <c r="M906" s="832"/>
      <c r="N906" s="832"/>
      <c r="O906" s="918"/>
      <c r="P906" s="918"/>
      <c r="Q906" s="918"/>
      <c r="R906" s="918"/>
      <c r="S906" s="918"/>
      <c r="T906" s="918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s="16" customFormat="1" ht="17.25" customHeight="1" thickBot="1">
      <c r="A907" s="259"/>
      <c r="B907" s="259"/>
      <c r="C907" s="259"/>
      <c r="D907" s="655"/>
      <c r="E907" s="307"/>
      <c r="F907" s="34">
        <v>411110</v>
      </c>
      <c r="G907" s="35" t="s">
        <v>196</v>
      </c>
      <c r="H907" s="483">
        <v>1300000</v>
      </c>
      <c r="I907" s="483">
        <v>535935.89</v>
      </c>
      <c r="J907" s="875">
        <f t="shared" si="26"/>
        <v>41.22583769230769</v>
      </c>
      <c r="K907" s="828">
        <f t="shared" si="27"/>
        <v>764064.11</v>
      </c>
      <c r="L907" s="831"/>
      <c r="M907" s="831"/>
      <c r="N907" s="831"/>
      <c r="O907" s="919"/>
      <c r="P907" s="919"/>
      <c r="Q907" s="919"/>
      <c r="R907" s="919"/>
      <c r="S907" s="919"/>
      <c r="T907" s="919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s="16" customFormat="1" ht="28.5" customHeight="1" thickTop="1">
      <c r="A908" s="259"/>
      <c r="B908" s="259"/>
      <c r="C908" s="259"/>
      <c r="D908" s="655"/>
      <c r="E908" s="118">
        <v>271</v>
      </c>
      <c r="F908" s="37">
        <v>412</v>
      </c>
      <c r="G908" s="455" t="s">
        <v>197</v>
      </c>
      <c r="H908" s="482">
        <f>H909</f>
        <v>233000</v>
      </c>
      <c r="I908" s="482">
        <f>I909</f>
        <v>95932.55</v>
      </c>
      <c r="J908" s="878">
        <f t="shared" si="26"/>
        <v>41.17276824034335</v>
      </c>
      <c r="K908" s="826">
        <f t="shared" si="27"/>
        <v>137067.45</v>
      </c>
      <c r="L908" s="832"/>
      <c r="M908" s="832"/>
      <c r="N908" s="832"/>
      <c r="O908" s="918"/>
      <c r="P908" s="918"/>
      <c r="Q908" s="918"/>
      <c r="R908" s="918"/>
      <c r="S908" s="918"/>
      <c r="T908" s="918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s="16" customFormat="1" ht="36" customHeight="1" thickBot="1">
      <c r="A909" s="259"/>
      <c r="B909" s="259"/>
      <c r="C909" s="259"/>
      <c r="D909" s="655"/>
      <c r="E909" s="308"/>
      <c r="F909" s="20">
        <v>412000</v>
      </c>
      <c r="G909" s="19" t="s">
        <v>197</v>
      </c>
      <c r="H909" s="481">
        <v>233000</v>
      </c>
      <c r="I909" s="481">
        <v>95932.55</v>
      </c>
      <c r="J909" s="875">
        <f t="shared" si="26"/>
        <v>41.17276824034335</v>
      </c>
      <c r="K909" s="828">
        <f t="shared" si="27"/>
        <v>137067.45</v>
      </c>
      <c r="L909" s="831"/>
      <c r="M909" s="831"/>
      <c r="N909" s="831"/>
      <c r="O909" s="919"/>
      <c r="P909" s="919"/>
      <c r="Q909" s="919"/>
      <c r="R909" s="919"/>
      <c r="S909" s="919"/>
      <c r="T909" s="919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s="16" customFormat="1" ht="17.25" customHeight="1" thickBot="1" thickTop="1">
      <c r="A910" s="259"/>
      <c r="B910" s="259"/>
      <c r="C910" s="259"/>
      <c r="D910" s="655"/>
      <c r="E910" s="373" t="s">
        <v>694</v>
      </c>
      <c r="F910" s="135">
        <v>414</v>
      </c>
      <c r="G910" s="208" t="s">
        <v>481</v>
      </c>
      <c r="H910" s="484">
        <v>20000</v>
      </c>
      <c r="I910" s="484">
        <v>0</v>
      </c>
      <c r="J910" s="878">
        <f t="shared" si="26"/>
        <v>0</v>
      </c>
      <c r="K910" s="826">
        <f t="shared" si="27"/>
        <v>20000</v>
      </c>
      <c r="L910" s="827"/>
      <c r="M910" s="827"/>
      <c r="N910" s="827"/>
      <c r="O910" s="920"/>
      <c r="P910" s="920"/>
      <c r="Q910" s="920"/>
      <c r="R910" s="920"/>
      <c r="S910" s="920"/>
      <c r="T910" s="920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s="16" customFormat="1" ht="17.25" customHeight="1" thickTop="1">
      <c r="A911" s="259"/>
      <c r="B911" s="259"/>
      <c r="C911" s="259"/>
      <c r="D911" s="655"/>
      <c r="E911" s="118">
        <v>273</v>
      </c>
      <c r="F911" s="37">
        <v>421</v>
      </c>
      <c r="G911" s="36" t="s">
        <v>198</v>
      </c>
      <c r="H911" s="482">
        <f>H913+H912</f>
        <v>55000</v>
      </c>
      <c r="I911" s="482">
        <f>I913+I912</f>
        <v>2703.15</v>
      </c>
      <c r="J911" s="878">
        <f t="shared" si="26"/>
        <v>4.914818181818182</v>
      </c>
      <c r="K911" s="826">
        <f t="shared" si="27"/>
        <v>52296.85</v>
      </c>
      <c r="L911" s="832"/>
      <c r="M911" s="832"/>
      <c r="N911" s="832"/>
      <c r="O911" s="918"/>
      <c r="P911" s="918"/>
      <c r="Q911" s="918"/>
      <c r="R911" s="918"/>
      <c r="S911" s="918"/>
      <c r="T911" s="918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1:256" s="16" customFormat="1" ht="17.25" customHeight="1">
      <c r="A912" s="259"/>
      <c r="B912" s="259"/>
      <c r="C912" s="259"/>
      <c r="D912" s="655"/>
      <c r="E912" s="50"/>
      <c r="F912" s="136">
        <v>421400</v>
      </c>
      <c r="G912" s="137" t="s">
        <v>306</v>
      </c>
      <c r="H912" s="487">
        <v>40000</v>
      </c>
      <c r="I912" s="487">
        <v>2703.15</v>
      </c>
      <c r="J912" s="876">
        <f t="shared" si="26"/>
        <v>6.757875</v>
      </c>
      <c r="K912" s="833">
        <f t="shared" si="27"/>
        <v>37296.85</v>
      </c>
      <c r="L912" s="832"/>
      <c r="M912" s="832"/>
      <c r="N912" s="832"/>
      <c r="O912" s="918"/>
      <c r="P912" s="918"/>
      <c r="Q912" s="918"/>
      <c r="R912" s="918"/>
      <c r="S912" s="918"/>
      <c r="T912" s="918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s="16" customFormat="1" ht="17.25" customHeight="1" thickBot="1">
      <c r="A913" s="259"/>
      <c r="B913" s="259"/>
      <c r="C913" s="259"/>
      <c r="D913" s="655"/>
      <c r="E913" s="310"/>
      <c r="F913" s="34">
        <v>421900</v>
      </c>
      <c r="G913" s="35" t="s">
        <v>228</v>
      </c>
      <c r="H913" s="483">
        <v>15000</v>
      </c>
      <c r="I913" s="483">
        <v>0</v>
      </c>
      <c r="J913" s="872">
        <f t="shared" si="26"/>
        <v>0</v>
      </c>
      <c r="K913" s="832">
        <f t="shared" si="27"/>
        <v>15000</v>
      </c>
      <c r="L913" s="831"/>
      <c r="M913" s="831"/>
      <c r="N913" s="831"/>
      <c r="O913" s="919"/>
      <c r="P913" s="919"/>
      <c r="Q913" s="919"/>
      <c r="R913" s="919"/>
      <c r="S913" s="919"/>
      <c r="T913" s="919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s="16" customFormat="1" ht="17.25" customHeight="1" thickBot="1" thickTop="1">
      <c r="A914" s="259"/>
      <c r="B914" s="259"/>
      <c r="C914" s="259"/>
      <c r="D914" s="655"/>
      <c r="E914" s="374">
        <v>274</v>
      </c>
      <c r="F914" s="135">
        <v>422</v>
      </c>
      <c r="G914" s="133" t="s">
        <v>199</v>
      </c>
      <c r="H914" s="484">
        <v>50000</v>
      </c>
      <c r="I914" s="484">
        <v>0</v>
      </c>
      <c r="J914" s="878">
        <f t="shared" si="26"/>
        <v>0</v>
      </c>
      <c r="K914" s="826">
        <f t="shared" si="27"/>
        <v>50000</v>
      </c>
      <c r="L914" s="831"/>
      <c r="M914" s="831"/>
      <c r="N914" s="831"/>
      <c r="O914" s="919"/>
      <c r="P914" s="919"/>
      <c r="Q914" s="919"/>
      <c r="R914" s="919"/>
      <c r="S914" s="919"/>
      <c r="T914" s="919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s="16" customFormat="1" ht="17.25" customHeight="1" thickTop="1">
      <c r="A915" s="259"/>
      <c r="B915" s="259"/>
      <c r="C915" s="259"/>
      <c r="D915" s="655"/>
      <c r="E915" s="375">
        <v>275</v>
      </c>
      <c r="F915" s="134">
        <v>423</v>
      </c>
      <c r="G915" s="174" t="s">
        <v>201</v>
      </c>
      <c r="H915" s="485">
        <f>H916+H917</f>
        <v>65000</v>
      </c>
      <c r="I915" s="485">
        <f>I916+I917</f>
        <v>0</v>
      </c>
      <c r="J915" s="878">
        <f t="shared" si="26"/>
        <v>0</v>
      </c>
      <c r="K915" s="826">
        <f t="shared" si="27"/>
        <v>65000</v>
      </c>
      <c r="L915" s="827"/>
      <c r="M915" s="827"/>
      <c r="N915" s="827"/>
      <c r="O915" s="920"/>
      <c r="P915" s="920"/>
      <c r="Q915" s="920"/>
      <c r="R915" s="920"/>
      <c r="S915" s="920"/>
      <c r="T915" s="920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1:256" s="16" customFormat="1" ht="17.25" customHeight="1">
      <c r="A916" s="259"/>
      <c r="B916" s="259"/>
      <c r="C916" s="259"/>
      <c r="D916" s="655"/>
      <c r="E916" s="313"/>
      <c r="F916" s="6">
        <v>423710</v>
      </c>
      <c r="G916" s="19" t="s">
        <v>303</v>
      </c>
      <c r="H916" s="481">
        <v>15000</v>
      </c>
      <c r="I916" s="481">
        <v>0</v>
      </c>
      <c r="J916" s="876">
        <f aca="true" t="shared" si="28" ref="J916:J932">I916/H916*100</f>
        <v>0</v>
      </c>
      <c r="K916" s="833">
        <f aca="true" t="shared" si="29" ref="K916:K932">H916-I916</f>
        <v>15000</v>
      </c>
      <c r="L916" s="831"/>
      <c r="M916" s="831"/>
      <c r="N916" s="831"/>
      <c r="O916" s="919"/>
      <c r="P916" s="919"/>
      <c r="Q916" s="919"/>
      <c r="R916" s="919"/>
      <c r="S916" s="919"/>
      <c r="T916" s="919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s="16" customFormat="1" ht="17.25" customHeight="1" thickBot="1">
      <c r="A917" s="259"/>
      <c r="B917" s="259"/>
      <c r="C917" s="259"/>
      <c r="D917" s="655"/>
      <c r="E917" s="321"/>
      <c r="F917" s="20">
        <v>423320</v>
      </c>
      <c r="G917" s="35" t="s">
        <v>224</v>
      </c>
      <c r="H917" s="483">
        <v>50000</v>
      </c>
      <c r="I917" s="483">
        <v>0</v>
      </c>
      <c r="J917" s="872">
        <f t="shared" si="28"/>
        <v>0</v>
      </c>
      <c r="K917" s="832">
        <f t="shared" si="29"/>
        <v>50000</v>
      </c>
      <c r="L917" s="831"/>
      <c r="M917" s="831"/>
      <c r="N917" s="831"/>
      <c r="O917" s="919"/>
      <c r="P917" s="919"/>
      <c r="Q917" s="919"/>
      <c r="R917" s="919"/>
      <c r="S917" s="919"/>
      <c r="T917" s="919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s="16" customFormat="1" ht="17.25" customHeight="1" thickTop="1">
      <c r="A918" s="259"/>
      <c r="B918" s="259"/>
      <c r="C918" s="259"/>
      <c r="D918" s="655"/>
      <c r="E918" s="325" t="s">
        <v>695</v>
      </c>
      <c r="F918" s="124">
        <v>426</v>
      </c>
      <c r="G918" s="123" t="s">
        <v>227</v>
      </c>
      <c r="H918" s="499">
        <f>H919+H920</f>
        <v>110000</v>
      </c>
      <c r="I918" s="499">
        <f>I919+I920</f>
        <v>0</v>
      </c>
      <c r="J918" s="878">
        <f t="shared" si="28"/>
        <v>0</v>
      </c>
      <c r="K918" s="826">
        <f t="shared" si="29"/>
        <v>110000</v>
      </c>
      <c r="L918" s="827"/>
      <c r="M918" s="827"/>
      <c r="N918" s="827"/>
      <c r="O918" s="920"/>
      <c r="P918" s="920"/>
      <c r="Q918" s="920"/>
      <c r="R918" s="920"/>
      <c r="S918" s="920"/>
      <c r="T918" s="920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s="16" customFormat="1" ht="17.25" customHeight="1">
      <c r="A919" s="259"/>
      <c r="B919" s="259"/>
      <c r="C919" s="259"/>
      <c r="D919" s="655"/>
      <c r="E919" s="326"/>
      <c r="F919" s="136">
        <v>426300</v>
      </c>
      <c r="G919" s="161" t="s">
        <v>544</v>
      </c>
      <c r="H919" s="494">
        <v>60000</v>
      </c>
      <c r="I919" s="494">
        <v>0</v>
      </c>
      <c r="J919" s="876">
        <f t="shared" si="28"/>
        <v>0</v>
      </c>
      <c r="K919" s="833">
        <f t="shared" si="29"/>
        <v>60000</v>
      </c>
      <c r="L919" s="831"/>
      <c r="M919" s="831"/>
      <c r="N919" s="831"/>
      <c r="O919" s="919"/>
      <c r="P919" s="919"/>
      <c r="Q919" s="919"/>
      <c r="R919" s="919"/>
      <c r="S919" s="919"/>
      <c r="T919" s="919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s="16" customFormat="1" ht="17.25" customHeight="1" thickBot="1">
      <c r="A920" s="201"/>
      <c r="B920" s="201"/>
      <c r="C920" s="201"/>
      <c r="D920" s="656"/>
      <c r="E920" s="307"/>
      <c r="F920" s="181">
        <v>426400</v>
      </c>
      <c r="G920" s="219" t="s">
        <v>533</v>
      </c>
      <c r="H920" s="536">
        <v>50000</v>
      </c>
      <c r="I920" s="536">
        <v>0</v>
      </c>
      <c r="J920" s="872">
        <f t="shared" si="28"/>
        <v>0</v>
      </c>
      <c r="K920" s="832">
        <f t="shared" si="29"/>
        <v>50000</v>
      </c>
      <c r="L920" s="831"/>
      <c r="M920" s="831"/>
      <c r="N920" s="831"/>
      <c r="O920" s="919"/>
      <c r="P920" s="919"/>
      <c r="Q920" s="919"/>
      <c r="R920" s="919"/>
      <c r="S920" s="919"/>
      <c r="T920" s="919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s="16" customFormat="1" ht="28.5" customHeight="1" thickTop="1">
      <c r="A921" s="259"/>
      <c r="B921" s="259"/>
      <c r="C921" s="259"/>
      <c r="D921" s="655"/>
      <c r="E921" s="361"/>
      <c r="F921" s="136"/>
      <c r="G921" s="103" t="s">
        <v>615</v>
      </c>
      <c r="H921" s="494"/>
      <c r="I921" s="494"/>
      <c r="J921" s="878"/>
      <c r="K921" s="826"/>
      <c r="L921" s="831"/>
      <c r="M921" s="831"/>
      <c r="N921" s="831"/>
      <c r="O921" s="919"/>
      <c r="P921" s="919"/>
      <c r="Q921" s="919"/>
      <c r="R921" s="919"/>
      <c r="S921" s="919"/>
      <c r="T921" s="919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s="16" customFormat="1" ht="17.25" customHeight="1">
      <c r="A922" s="259"/>
      <c r="B922" s="259"/>
      <c r="C922" s="259"/>
      <c r="D922" s="655"/>
      <c r="E922" s="361"/>
      <c r="F922" s="136"/>
      <c r="G922" s="19" t="s">
        <v>63</v>
      </c>
      <c r="H922" s="494">
        <f>H906+H908+H910+H911+H914+H915+H918</f>
        <v>1833000</v>
      </c>
      <c r="I922" s="494">
        <f>I906+I908+I910+I911+I914+I915+I918</f>
        <v>634571.5900000001</v>
      </c>
      <c r="J922" s="876">
        <f t="shared" si="28"/>
        <v>34.619290234588114</v>
      </c>
      <c r="K922" s="833">
        <f t="shared" si="29"/>
        <v>1198428.41</v>
      </c>
      <c r="L922" s="831"/>
      <c r="M922" s="831"/>
      <c r="N922" s="831"/>
      <c r="O922" s="919"/>
      <c r="P922" s="919"/>
      <c r="Q922" s="919"/>
      <c r="R922" s="919"/>
      <c r="S922" s="919"/>
      <c r="T922" s="919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s="16" customFormat="1" ht="17.25" customHeight="1" thickBot="1">
      <c r="A923" s="259"/>
      <c r="B923" s="259"/>
      <c r="C923" s="259"/>
      <c r="D923" s="655"/>
      <c r="E923" s="361"/>
      <c r="F923" s="136"/>
      <c r="G923" s="104" t="s">
        <v>616</v>
      </c>
      <c r="H923" s="494">
        <f>H922</f>
        <v>1833000</v>
      </c>
      <c r="I923" s="494">
        <f>I922</f>
        <v>634571.5900000001</v>
      </c>
      <c r="J923" s="876">
        <f t="shared" si="28"/>
        <v>34.619290234588114</v>
      </c>
      <c r="K923" s="833">
        <f t="shared" si="29"/>
        <v>1198428.41</v>
      </c>
      <c r="L923" s="827"/>
      <c r="M923" s="827"/>
      <c r="N923" s="827"/>
      <c r="O923" s="920"/>
      <c r="P923" s="920"/>
      <c r="Q923" s="920"/>
      <c r="R923" s="920"/>
      <c r="S923" s="920"/>
      <c r="T923" s="920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s="16" customFormat="1" ht="17.25" customHeight="1" thickTop="1">
      <c r="A924" s="259"/>
      <c r="B924" s="259"/>
      <c r="C924" s="259"/>
      <c r="D924" s="655"/>
      <c r="E924" s="361"/>
      <c r="F924" s="134"/>
      <c r="G924" s="36" t="s">
        <v>42</v>
      </c>
      <c r="H924" s="482"/>
      <c r="I924" s="482"/>
      <c r="J924" s="876"/>
      <c r="K924" s="833"/>
      <c r="L924" s="832"/>
      <c r="M924" s="832"/>
      <c r="N924" s="832"/>
      <c r="O924" s="918"/>
      <c r="P924" s="918"/>
      <c r="Q924" s="918"/>
      <c r="R924" s="918"/>
      <c r="S924" s="918"/>
      <c r="T924" s="918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s="16" customFormat="1" ht="17.25" customHeight="1">
      <c r="A925" s="259"/>
      <c r="B925" s="259"/>
      <c r="C925" s="259"/>
      <c r="D925" s="655"/>
      <c r="E925" s="361"/>
      <c r="F925" s="134"/>
      <c r="G925" s="7" t="s">
        <v>210</v>
      </c>
      <c r="H925" s="535">
        <f>H906+H908+H910+H911+H914+H915+H918</f>
        <v>1833000</v>
      </c>
      <c r="I925" s="535">
        <f>I906+I908+I910+I911+I914+I915+I918</f>
        <v>634571.5900000001</v>
      </c>
      <c r="J925" s="876">
        <f t="shared" si="28"/>
        <v>34.619290234588114</v>
      </c>
      <c r="K925" s="833">
        <f t="shared" si="29"/>
        <v>1198428.41</v>
      </c>
      <c r="L925" s="832"/>
      <c r="M925" s="832"/>
      <c r="N925" s="832"/>
      <c r="O925" s="918"/>
      <c r="P925" s="918"/>
      <c r="Q925" s="918"/>
      <c r="R925" s="918"/>
      <c r="S925" s="918"/>
      <c r="T925" s="918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s="16" customFormat="1" ht="17.25" customHeight="1">
      <c r="A926" s="259"/>
      <c r="B926" s="259"/>
      <c r="C926" s="259"/>
      <c r="D926" s="655"/>
      <c r="E926" s="361"/>
      <c r="F926" s="134"/>
      <c r="G926" s="19" t="s">
        <v>286</v>
      </c>
      <c r="H926" s="493"/>
      <c r="I926" s="493"/>
      <c r="J926" s="873"/>
      <c r="K926" s="835"/>
      <c r="L926" s="832"/>
      <c r="M926" s="832"/>
      <c r="N926" s="832"/>
      <c r="O926" s="918"/>
      <c r="P926" s="918"/>
      <c r="Q926" s="918"/>
      <c r="R926" s="918"/>
      <c r="S926" s="918"/>
      <c r="T926" s="918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s="16" customFormat="1" ht="16.5" customHeight="1" thickBot="1">
      <c r="A927" s="257"/>
      <c r="B927" s="257"/>
      <c r="C927" s="257"/>
      <c r="D927" s="1104"/>
      <c r="E927" s="811"/>
      <c r="F927" s="108"/>
      <c r="G927" s="163" t="s">
        <v>43</v>
      </c>
      <c r="H927" s="490">
        <f>H925</f>
        <v>1833000</v>
      </c>
      <c r="I927" s="490">
        <f>I925</f>
        <v>634571.5900000001</v>
      </c>
      <c r="J927" s="875">
        <f t="shared" si="28"/>
        <v>34.619290234588114</v>
      </c>
      <c r="K927" s="828">
        <f t="shared" si="29"/>
        <v>1198428.41</v>
      </c>
      <c r="L927" s="832"/>
      <c r="M927" s="832"/>
      <c r="N927" s="832"/>
      <c r="O927" s="918"/>
      <c r="P927" s="918"/>
      <c r="Q927" s="918"/>
      <c r="R927" s="918"/>
      <c r="S927" s="918"/>
      <c r="T927" s="918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s="16" customFormat="1" ht="17.25" thickBot="1" thickTop="1">
      <c r="A928" s="382"/>
      <c r="B928" s="382"/>
      <c r="C928" s="382"/>
      <c r="D928" s="668"/>
      <c r="E928" s="167"/>
      <c r="F928" s="168"/>
      <c r="G928" s="183" t="s">
        <v>44</v>
      </c>
      <c r="H928" s="542">
        <f>H47+H98+H899+H927</f>
        <v>637161686.8</v>
      </c>
      <c r="I928" s="542">
        <f>I47+I98+I899+I927</f>
        <v>192985608.01</v>
      </c>
      <c r="J928" s="878">
        <f t="shared" si="28"/>
        <v>30.288325868937036</v>
      </c>
      <c r="K928" s="826">
        <f t="shared" si="29"/>
        <v>444176078.78999996</v>
      </c>
      <c r="L928" s="944"/>
      <c r="M928" s="944"/>
      <c r="N928" s="944"/>
      <c r="O928" s="930"/>
      <c r="P928" s="930"/>
      <c r="Q928" s="930"/>
      <c r="R928" s="930"/>
      <c r="S928" s="930"/>
      <c r="T928" s="930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s="16" customFormat="1" ht="33" thickBot="1" thickTop="1">
      <c r="A929" s="382"/>
      <c r="B929" s="382"/>
      <c r="C929" s="382"/>
      <c r="D929" s="668"/>
      <c r="E929" s="167"/>
      <c r="F929" s="168"/>
      <c r="G929" s="183" t="s">
        <v>716</v>
      </c>
      <c r="H929" s="542">
        <f aca="true" t="shared" si="30" ref="H929:I931">H900</f>
        <v>49337000</v>
      </c>
      <c r="I929" s="542">
        <f t="shared" si="30"/>
        <v>16136642</v>
      </c>
      <c r="J929" s="878">
        <f t="shared" si="28"/>
        <v>32.70697853537913</v>
      </c>
      <c r="K929" s="826">
        <f t="shared" si="29"/>
        <v>33200358</v>
      </c>
      <c r="L929" s="944"/>
      <c r="M929" s="944"/>
      <c r="N929" s="944"/>
      <c r="O929" s="930"/>
      <c r="P929" s="930"/>
      <c r="Q929" s="930"/>
      <c r="R929" s="930"/>
      <c r="S929" s="930"/>
      <c r="T929" s="930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s="16" customFormat="1" ht="33" thickBot="1" thickTop="1">
      <c r="A930" s="382"/>
      <c r="B930" s="382"/>
      <c r="C930" s="382"/>
      <c r="D930" s="668"/>
      <c r="E930" s="167"/>
      <c r="F930" s="168"/>
      <c r="G930" s="183" t="s">
        <v>717</v>
      </c>
      <c r="H930" s="542">
        <f t="shared" si="30"/>
        <v>20000000</v>
      </c>
      <c r="I930" s="542">
        <f t="shared" si="30"/>
        <v>0</v>
      </c>
      <c r="J930" s="878">
        <f t="shared" si="28"/>
        <v>0</v>
      </c>
      <c r="K930" s="826">
        <f t="shared" si="29"/>
        <v>20000000</v>
      </c>
      <c r="L930" s="944"/>
      <c r="M930" s="944"/>
      <c r="N930" s="944"/>
      <c r="O930" s="930"/>
      <c r="P930" s="930"/>
      <c r="Q930" s="930"/>
      <c r="R930" s="930"/>
      <c r="S930" s="930"/>
      <c r="T930" s="930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s="16" customFormat="1" ht="48.75" thickBot="1" thickTop="1">
      <c r="A931" s="382"/>
      <c r="B931" s="382"/>
      <c r="C931" s="382"/>
      <c r="D931" s="668"/>
      <c r="E931" s="167"/>
      <c r="F931" s="168"/>
      <c r="G931" s="183" t="s">
        <v>718</v>
      </c>
      <c r="H931" s="542">
        <f t="shared" si="30"/>
        <v>4538000</v>
      </c>
      <c r="I931" s="542">
        <f t="shared" si="30"/>
        <v>1146701</v>
      </c>
      <c r="J931" s="878">
        <f t="shared" si="28"/>
        <v>25.268862935213747</v>
      </c>
      <c r="K931" s="826">
        <f t="shared" si="29"/>
        <v>3391299</v>
      </c>
      <c r="L931" s="944"/>
      <c r="M931" s="944"/>
      <c r="N931" s="944"/>
      <c r="O931" s="930"/>
      <c r="P931" s="930"/>
      <c r="Q931" s="930"/>
      <c r="R931" s="930"/>
      <c r="S931" s="930"/>
      <c r="T931" s="930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s="16" customFormat="1" ht="17.25" thickBot="1" thickTop="1">
      <c r="A932" s="382"/>
      <c r="B932" s="382"/>
      <c r="C932" s="382"/>
      <c r="D932" s="668"/>
      <c r="E932" s="167"/>
      <c r="F932" s="168"/>
      <c r="G932" s="114" t="s">
        <v>283</v>
      </c>
      <c r="H932" s="543">
        <f>H928+H929+H930+H931</f>
        <v>711036686.8</v>
      </c>
      <c r="I932" s="543">
        <f>I928+I929+I930+I931</f>
        <v>210268951.01</v>
      </c>
      <c r="J932" s="871">
        <f t="shared" si="28"/>
        <v>29.572166234671986</v>
      </c>
      <c r="K932" s="836">
        <f t="shared" si="29"/>
        <v>500767735.78999996</v>
      </c>
      <c r="L932" s="944"/>
      <c r="M932" s="944"/>
      <c r="N932" s="945"/>
      <c r="O932" s="930"/>
      <c r="P932" s="930"/>
      <c r="Q932" s="930"/>
      <c r="R932" s="930"/>
      <c r="S932" s="930"/>
      <c r="T932" s="930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5:256" s="16" customFormat="1" ht="20.25" customHeight="1" thickTop="1">
      <c r="E933" s="42"/>
      <c r="F933" s="39"/>
      <c r="H933" s="544"/>
      <c r="K933" s="837"/>
      <c r="L933" s="837"/>
      <c r="M933" s="837"/>
      <c r="N933" s="837"/>
      <c r="O933" s="837"/>
      <c r="P933" s="837"/>
      <c r="Q933" s="837"/>
      <c r="R933" s="837"/>
      <c r="S933" s="837"/>
      <c r="T933" s="83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7:256" s="16" customFormat="1" ht="23.25" customHeight="1">
      <c r="G934" s="909"/>
      <c r="H934" s="544"/>
      <c r="K934" s="837"/>
      <c r="L934" s="837"/>
      <c r="M934" s="837"/>
      <c r="N934" s="837"/>
      <c r="O934" s="837"/>
      <c r="P934" s="837"/>
      <c r="Q934" s="837"/>
      <c r="R934" s="837"/>
      <c r="S934" s="837"/>
      <c r="T934" s="83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8:256" s="16" customFormat="1" ht="12.75" customHeight="1" hidden="1">
      <c r="H935" s="544"/>
      <c r="K935" s="837"/>
      <c r="L935" s="837"/>
      <c r="M935" s="837"/>
      <c r="N935" s="837"/>
      <c r="O935" s="837"/>
      <c r="P935" s="837"/>
      <c r="Q935" s="837"/>
      <c r="R935" s="837"/>
      <c r="S935" s="837"/>
      <c r="T935" s="83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8:256" s="16" customFormat="1" ht="12.75">
      <c r="H936" s="544"/>
      <c r="K936" s="837"/>
      <c r="L936" s="837"/>
      <c r="M936" s="837"/>
      <c r="N936" s="837"/>
      <c r="O936" s="837"/>
      <c r="P936" s="837"/>
      <c r="Q936" s="837"/>
      <c r="R936" s="837"/>
      <c r="S936" s="837"/>
      <c r="T936" s="837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8:256" s="16" customFormat="1" ht="12.75">
      <c r="H937" s="544"/>
      <c r="K937" s="837"/>
      <c r="L937" s="837"/>
      <c r="M937" s="837"/>
      <c r="N937" s="837"/>
      <c r="O937" s="837"/>
      <c r="P937" s="837"/>
      <c r="Q937" s="837"/>
      <c r="R937" s="837"/>
      <c r="S937" s="837"/>
      <c r="T937" s="837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8:256" s="16" customFormat="1" ht="12.75">
      <c r="H938" s="544"/>
      <c r="K938" s="837"/>
      <c r="L938" s="837"/>
      <c r="M938" s="837"/>
      <c r="N938" s="837"/>
      <c r="O938" s="837"/>
      <c r="P938" s="837"/>
      <c r="Q938" s="837"/>
      <c r="R938" s="837"/>
      <c r="S938" s="837"/>
      <c r="T938" s="837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s="16" customFormat="1" ht="12.75">
      <c r="A939" s="16" t="s">
        <v>742</v>
      </c>
      <c r="H939" s="2" t="s">
        <v>182</v>
      </c>
      <c r="I939" s="2"/>
      <c r="J939" s="910"/>
      <c r="K939" s="837"/>
      <c r="L939" s="837"/>
      <c r="M939" s="837"/>
      <c r="N939" s="837"/>
      <c r="O939" s="837"/>
      <c r="P939" s="837"/>
      <c r="Q939" s="837"/>
      <c r="R939" s="837"/>
      <c r="S939" s="837"/>
      <c r="T939" s="837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s="16" customFormat="1" ht="12.75">
      <c r="A940" s="16" t="s">
        <v>183</v>
      </c>
      <c r="H940" s="2" t="s">
        <v>184</v>
      </c>
      <c r="I940" s="2"/>
      <c r="J940" s="910"/>
      <c r="K940" s="837"/>
      <c r="L940" s="837"/>
      <c r="M940" s="837"/>
      <c r="N940" s="837"/>
      <c r="O940" s="837"/>
      <c r="P940" s="837"/>
      <c r="Q940" s="837"/>
      <c r="R940" s="837"/>
      <c r="S940" s="837"/>
      <c r="T940" s="837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8:256" s="16" customFormat="1" ht="12.75">
      <c r="H941" s="2"/>
      <c r="I941" s="2"/>
      <c r="J941" s="910"/>
      <c r="K941" s="837"/>
      <c r="L941" s="837"/>
      <c r="M941" s="837"/>
      <c r="N941" s="837"/>
      <c r="O941" s="837"/>
      <c r="P941" s="837"/>
      <c r="Q941" s="837"/>
      <c r="R941" s="837"/>
      <c r="S941" s="837"/>
      <c r="T941" s="837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8:256" s="16" customFormat="1" ht="15">
      <c r="H942" s="1109" t="s">
        <v>185</v>
      </c>
      <c r="I942" s="1110"/>
      <c r="J942" s="910"/>
      <c r="K942" s="837"/>
      <c r="L942" s="837"/>
      <c r="M942" s="837"/>
      <c r="N942" s="837"/>
      <c r="O942" s="837"/>
      <c r="P942" s="837"/>
      <c r="Q942" s="837"/>
      <c r="R942" s="837"/>
      <c r="S942" s="837"/>
      <c r="T942" s="837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2:256" s="16" customFormat="1" ht="12.75">
      <c r="B943" s="910"/>
      <c r="C943" s="910"/>
      <c r="D943" s="910"/>
      <c r="E943" s="910"/>
      <c r="F943" s="910"/>
      <c r="G943" s="910"/>
      <c r="H943" s="911"/>
      <c r="I943" s="910"/>
      <c r="J943" s="910"/>
      <c r="K943" s="837"/>
      <c r="L943" s="837"/>
      <c r="M943" s="837"/>
      <c r="N943" s="837"/>
      <c r="O943" s="837"/>
      <c r="P943" s="837"/>
      <c r="Q943" s="837"/>
      <c r="R943" s="837"/>
      <c r="S943" s="837"/>
      <c r="T943" s="837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2:256" s="16" customFormat="1" ht="12.75">
      <c r="B944" s="910"/>
      <c r="C944" s="910"/>
      <c r="D944" s="910"/>
      <c r="E944" s="910"/>
      <c r="F944" s="910"/>
      <c r="G944" s="910" t="s">
        <v>702</v>
      </c>
      <c r="H944" s="911"/>
      <c r="I944" s="910"/>
      <c r="J944" s="910"/>
      <c r="K944" s="837"/>
      <c r="L944" s="837"/>
      <c r="M944" s="837"/>
      <c r="N944" s="837"/>
      <c r="O944" s="837"/>
      <c r="P944" s="837"/>
      <c r="Q944" s="837"/>
      <c r="R944" s="837"/>
      <c r="S944" s="837"/>
      <c r="T944" s="837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6" customFormat="1" ht="12.75">
      <c r="A945" s="16" t="s">
        <v>703</v>
      </c>
      <c r="H945" s="912"/>
      <c r="I945" s="913"/>
      <c r="J945" s="913"/>
      <c r="K945" s="837"/>
      <c r="L945" s="837"/>
      <c r="M945" s="837"/>
      <c r="N945" s="837"/>
      <c r="O945" s="837"/>
      <c r="P945" s="837"/>
      <c r="Q945" s="837"/>
      <c r="R945" s="837"/>
      <c r="S945" s="837"/>
      <c r="T945" s="837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8:256" s="16" customFormat="1" ht="12.75">
      <c r="H946" s="544"/>
      <c r="K946" s="837"/>
      <c r="L946" s="837"/>
      <c r="M946" s="837"/>
      <c r="N946" s="837"/>
      <c r="O946" s="837"/>
      <c r="P946" s="837"/>
      <c r="Q946" s="837"/>
      <c r="R946" s="837"/>
      <c r="S946" s="837"/>
      <c r="T946" s="837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8:256" s="16" customFormat="1" ht="12.75">
      <c r="H947" s="544"/>
      <c r="K947" s="837"/>
      <c r="L947" s="837"/>
      <c r="M947" s="837"/>
      <c r="N947" s="837"/>
      <c r="O947" s="837"/>
      <c r="P947" s="837"/>
      <c r="Q947" s="837"/>
      <c r="R947" s="837"/>
      <c r="S947" s="837"/>
      <c r="T947" s="837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8:256" s="16" customFormat="1" ht="12.75">
      <c r="H948" s="544"/>
      <c r="K948" s="837"/>
      <c r="L948" s="837"/>
      <c r="M948" s="837"/>
      <c r="N948" s="837"/>
      <c r="O948" s="837"/>
      <c r="P948" s="837"/>
      <c r="Q948" s="837"/>
      <c r="R948" s="837"/>
      <c r="S948" s="837"/>
      <c r="T948" s="837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8:256" s="16" customFormat="1" ht="12.75">
      <c r="H949" s="544"/>
      <c r="K949" s="837"/>
      <c r="L949" s="837"/>
      <c r="M949" s="837"/>
      <c r="N949" s="837"/>
      <c r="O949" s="837"/>
      <c r="P949" s="837"/>
      <c r="Q949" s="837"/>
      <c r="R949" s="837"/>
      <c r="S949" s="837"/>
      <c r="T949" s="837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8:256" s="16" customFormat="1" ht="12.75">
      <c r="H950" s="544"/>
      <c r="K950" s="837"/>
      <c r="L950" s="837"/>
      <c r="M950" s="837"/>
      <c r="N950" s="837"/>
      <c r="O950" s="837"/>
      <c r="P950" s="837"/>
      <c r="Q950" s="837"/>
      <c r="R950" s="837"/>
      <c r="S950" s="837"/>
      <c r="T950" s="837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8:256" s="16" customFormat="1" ht="12.75">
      <c r="H951" s="544"/>
      <c r="K951" s="837"/>
      <c r="L951" s="837"/>
      <c r="M951" s="837"/>
      <c r="N951" s="837"/>
      <c r="O951" s="837"/>
      <c r="P951" s="837"/>
      <c r="Q951" s="837"/>
      <c r="R951" s="837"/>
      <c r="S951" s="837"/>
      <c r="T951" s="837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8:256" s="16" customFormat="1" ht="12.75">
      <c r="H952" s="544"/>
      <c r="K952" s="837"/>
      <c r="L952" s="837"/>
      <c r="M952" s="837"/>
      <c r="N952" s="837"/>
      <c r="O952" s="837"/>
      <c r="P952" s="837"/>
      <c r="Q952" s="837"/>
      <c r="R952" s="837"/>
      <c r="S952" s="837"/>
      <c r="T952" s="837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8:256" s="16" customFormat="1" ht="12.75">
      <c r="H953" s="544"/>
      <c r="K953" s="837"/>
      <c r="L953" s="837"/>
      <c r="M953" s="837"/>
      <c r="N953" s="837"/>
      <c r="O953" s="837"/>
      <c r="P953" s="837"/>
      <c r="Q953" s="837"/>
      <c r="R953" s="837"/>
      <c r="S953" s="837"/>
      <c r="T953" s="837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8:256" s="16" customFormat="1" ht="12.75">
      <c r="H954" s="544"/>
      <c r="K954" s="837"/>
      <c r="L954" s="837"/>
      <c r="M954" s="837"/>
      <c r="N954" s="837"/>
      <c r="O954" s="837"/>
      <c r="P954" s="837"/>
      <c r="Q954" s="837"/>
      <c r="R954" s="837"/>
      <c r="S954" s="837"/>
      <c r="T954" s="837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8:256" s="16" customFormat="1" ht="12.75">
      <c r="H955" s="544"/>
      <c r="K955" s="837"/>
      <c r="L955" s="837"/>
      <c r="M955" s="837"/>
      <c r="N955" s="837"/>
      <c r="O955" s="837"/>
      <c r="P955" s="837"/>
      <c r="Q955" s="837"/>
      <c r="R955" s="837"/>
      <c r="S955" s="837"/>
      <c r="T955" s="837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8:256" s="16" customFormat="1" ht="12.75">
      <c r="H956" s="544"/>
      <c r="K956" s="837"/>
      <c r="L956" s="837"/>
      <c r="M956" s="837"/>
      <c r="N956" s="837"/>
      <c r="O956" s="837"/>
      <c r="P956" s="837"/>
      <c r="Q956" s="837"/>
      <c r="R956" s="837"/>
      <c r="S956" s="837"/>
      <c r="T956" s="83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8:256" s="16" customFormat="1" ht="12.75">
      <c r="H957" s="544"/>
      <c r="K957" s="837"/>
      <c r="L957" s="837"/>
      <c r="M957" s="837"/>
      <c r="N957" s="837"/>
      <c r="O957" s="837"/>
      <c r="P957" s="837"/>
      <c r="Q957" s="837"/>
      <c r="R957" s="837"/>
      <c r="S957" s="837"/>
      <c r="T957" s="837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8:256" s="16" customFormat="1" ht="12.75">
      <c r="H958" s="544"/>
      <c r="K958" s="837"/>
      <c r="L958" s="837"/>
      <c r="M958" s="837"/>
      <c r="N958" s="837"/>
      <c r="O958" s="837"/>
      <c r="P958" s="837"/>
      <c r="Q958" s="837"/>
      <c r="R958" s="837"/>
      <c r="S958" s="837"/>
      <c r="T958" s="837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8:256" s="16" customFormat="1" ht="12.75">
      <c r="H959" s="544"/>
      <c r="K959" s="837"/>
      <c r="L959" s="837"/>
      <c r="M959" s="837"/>
      <c r="N959" s="837"/>
      <c r="O959" s="837"/>
      <c r="P959" s="837"/>
      <c r="Q959" s="837"/>
      <c r="R959" s="837"/>
      <c r="S959" s="837"/>
      <c r="T959" s="837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8:256" s="16" customFormat="1" ht="12.75">
      <c r="H960" s="544"/>
      <c r="K960" s="837"/>
      <c r="L960" s="837"/>
      <c r="M960" s="837"/>
      <c r="N960" s="837"/>
      <c r="O960" s="837"/>
      <c r="P960" s="837"/>
      <c r="Q960" s="837"/>
      <c r="R960" s="837"/>
      <c r="S960" s="837"/>
      <c r="T960" s="837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8:256" s="16" customFormat="1" ht="12.75">
      <c r="H961" s="544"/>
      <c r="K961" s="837"/>
      <c r="L961" s="837"/>
      <c r="M961" s="837"/>
      <c r="N961" s="837"/>
      <c r="O961" s="837"/>
      <c r="P961" s="837"/>
      <c r="Q961" s="837"/>
      <c r="R961" s="837"/>
      <c r="S961" s="837"/>
      <c r="T961" s="837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8:256" s="16" customFormat="1" ht="12.75">
      <c r="H962" s="544"/>
      <c r="K962" s="837"/>
      <c r="L962" s="837"/>
      <c r="M962" s="837"/>
      <c r="N962" s="837"/>
      <c r="O962" s="837"/>
      <c r="P962" s="837"/>
      <c r="Q962" s="837"/>
      <c r="R962" s="837"/>
      <c r="S962" s="837"/>
      <c r="T962" s="837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8:256" s="16" customFormat="1" ht="12.75">
      <c r="H963" s="544"/>
      <c r="K963" s="837"/>
      <c r="L963" s="837"/>
      <c r="M963" s="837"/>
      <c r="N963" s="837"/>
      <c r="O963" s="837"/>
      <c r="P963" s="837"/>
      <c r="Q963" s="837"/>
      <c r="R963" s="837"/>
      <c r="S963" s="837"/>
      <c r="T963" s="837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8:256" s="16" customFormat="1" ht="12.75">
      <c r="H964" s="544"/>
      <c r="K964" s="837"/>
      <c r="L964" s="837"/>
      <c r="M964" s="837"/>
      <c r="N964" s="837"/>
      <c r="O964" s="837"/>
      <c r="P964" s="837"/>
      <c r="Q964" s="837"/>
      <c r="R964" s="837"/>
      <c r="S964" s="837"/>
      <c r="T964" s="837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8:256" s="16" customFormat="1" ht="12.75">
      <c r="H965" s="544"/>
      <c r="K965" s="837"/>
      <c r="L965" s="837"/>
      <c r="M965" s="837"/>
      <c r="N965" s="837"/>
      <c r="O965" s="837"/>
      <c r="P965" s="837"/>
      <c r="Q965" s="837"/>
      <c r="R965" s="837"/>
      <c r="S965" s="837"/>
      <c r="T965" s="837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8:256" s="16" customFormat="1" ht="12.75">
      <c r="H966" s="544"/>
      <c r="K966" s="837"/>
      <c r="L966" s="837"/>
      <c r="M966" s="837"/>
      <c r="N966" s="837"/>
      <c r="O966" s="837"/>
      <c r="P966" s="837"/>
      <c r="Q966" s="837"/>
      <c r="R966" s="837"/>
      <c r="S966" s="837"/>
      <c r="T966" s="837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8:256" s="16" customFormat="1" ht="12.75">
      <c r="H967" s="544"/>
      <c r="K967" s="837"/>
      <c r="L967" s="837"/>
      <c r="M967" s="837"/>
      <c r="N967" s="837"/>
      <c r="O967" s="837"/>
      <c r="P967" s="837"/>
      <c r="Q967" s="837"/>
      <c r="R967" s="837"/>
      <c r="S967" s="837"/>
      <c r="T967" s="837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8:256" s="16" customFormat="1" ht="12.75">
      <c r="H968" s="544"/>
      <c r="K968" s="837"/>
      <c r="L968" s="837"/>
      <c r="M968" s="837"/>
      <c r="N968" s="837"/>
      <c r="O968" s="837"/>
      <c r="P968" s="837"/>
      <c r="Q968" s="837"/>
      <c r="R968" s="837"/>
      <c r="S968" s="837"/>
      <c r="T968" s="837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  <row r="969" spans="8:256" s="16" customFormat="1" ht="12.75">
      <c r="H969" s="544"/>
      <c r="K969" s="837"/>
      <c r="L969" s="837"/>
      <c r="M969" s="837"/>
      <c r="N969" s="837"/>
      <c r="O969" s="837"/>
      <c r="P969" s="837"/>
      <c r="Q969" s="837"/>
      <c r="R969" s="837"/>
      <c r="S969" s="837"/>
      <c r="T969" s="837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</row>
    <row r="970" spans="8:256" s="16" customFormat="1" ht="12.75">
      <c r="H970" s="544"/>
      <c r="K970" s="837"/>
      <c r="L970" s="837"/>
      <c r="M970" s="837"/>
      <c r="N970" s="837"/>
      <c r="O970" s="837"/>
      <c r="P970" s="837"/>
      <c r="Q970" s="837"/>
      <c r="R970" s="837"/>
      <c r="S970" s="837"/>
      <c r="T970" s="837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</row>
    <row r="971" spans="8:256" s="16" customFormat="1" ht="12.75">
      <c r="H971" s="544"/>
      <c r="K971" s="837"/>
      <c r="L971" s="837"/>
      <c r="M971" s="837"/>
      <c r="N971" s="837"/>
      <c r="O971" s="837"/>
      <c r="P971" s="837"/>
      <c r="Q971" s="837"/>
      <c r="R971" s="837"/>
      <c r="S971" s="837"/>
      <c r="T971" s="837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</row>
    <row r="972" spans="8:256" s="16" customFormat="1" ht="12.75">
      <c r="H972" s="544"/>
      <c r="K972" s="837"/>
      <c r="L972" s="837"/>
      <c r="M972" s="837"/>
      <c r="N972" s="837"/>
      <c r="O972" s="837"/>
      <c r="P972" s="837"/>
      <c r="Q972" s="837"/>
      <c r="R972" s="837"/>
      <c r="S972" s="837"/>
      <c r="T972" s="837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</row>
    <row r="973" spans="8:256" s="16" customFormat="1" ht="12.75">
      <c r="H973" s="544"/>
      <c r="K973" s="837"/>
      <c r="L973" s="837"/>
      <c r="M973" s="837"/>
      <c r="N973" s="837"/>
      <c r="O973" s="837"/>
      <c r="P973" s="837"/>
      <c r="Q973" s="837"/>
      <c r="R973" s="837"/>
      <c r="S973" s="837"/>
      <c r="T973" s="837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</row>
    <row r="974" spans="8:256" s="16" customFormat="1" ht="12.75">
      <c r="H974" s="544"/>
      <c r="K974" s="837"/>
      <c r="L974" s="837"/>
      <c r="M974" s="837"/>
      <c r="N974" s="837"/>
      <c r="O974" s="837"/>
      <c r="P974" s="837"/>
      <c r="Q974" s="837"/>
      <c r="R974" s="837"/>
      <c r="S974" s="837"/>
      <c r="T974" s="837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</row>
    <row r="975" spans="8:256" s="16" customFormat="1" ht="12.75">
      <c r="H975" s="544"/>
      <c r="K975" s="837"/>
      <c r="L975" s="837"/>
      <c r="M975" s="837"/>
      <c r="N975" s="837"/>
      <c r="O975" s="837"/>
      <c r="P975" s="837"/>
      <c r="Q975" s="837"/>
      <c r="R975" s="837"/>
      <c r="S975" s="837"/>
      <c r="T975" s="837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</row>
    <row r="976" spans="8:256" s="16" customFormat="1" ht="12.75">
      <c r="H976" s="544"/>
      <c r="K976" s="837"/>
      <c r="L976" s="837"/>
      <c r="M976" s="837"/>
      <c r="N976" s="837"/>
      <c r="O976" s="837"/>
      <c r="P976" s="837"/>
      <c r="Q976" s="837"/>
      <c r="R976" s="837"/>
      <c r="S976" s="837"/>
      <c r="T976" s="837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</row>
    <row r="977" spans="8:256" s="16" customFormat="1" ht="12.75">
      <c r="H977" s="544"/>
      <c r="K977" s="837"/>
      <c r="L977" s="837"/>
      <c r="M977" s="837"/>
      <c r="N977" s="837"/>
      <c r="O977" s="837"/>
      <c r="P977" s="837"/>
      <c r="Q977" s="837"/>
      <c r="R977" s="837"/>
      <c r="S977" s="837"/>
      <c r="T977" s="837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</row>
    <row r="978" spans="8:256" s="16" customFormat="1" ht="12.75">
      <c r="H978" s="544"/>
      <c r="K978" s="837"/>
      <c r="L978" s="837"/>
      <c r="M978" s="837"/>
      <c r="N978" s="837"/>
      <c r="O978" s="837"/>
      <c r="P978" s="837"/>
      <c r="Q978" s="837"/>
      <c r="R978" s="837"/>
      <c r="S978" s="837"/>
      <c r="T978" s="837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</row>
    <row r="979" spans="8:256" s="16" customFormat="1" ht="12.75">
      <c r="H979" s="544"/>
      <c r="K979" s="837"/>
      <c r="L979" s="837"/>
      <c r="M979" s="837"/>
      <c r="N979" s="837"/>
      <c r="O979" s="837"/>
      <c r="P979" s="837"/>
      <c r="Q979" s="837"/>
      <c r="R979" s="837"/>
      <c r="S979" s="837"/>
      <c r="T979" s="837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</row>
    <row r="980" spans="8:256" s="16" customFormat="1" ht="12.75">
      <c r="H980" s="544"/>
      <c r="K980" s="837"/>
      <c r="L980" s="837"/>
      <c r="M980" s="837"/>
      <c r="N980" s="837"/>
      <c r="O980" s="837"/>
      <c r="P980" s="837"/>
      <c r="Q980" s="837"/>
      <c r="R980" s="837"/>
      <c r="S980" s="837"/>
      <c r="T980" s="837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</row>
    <row r="981" spans="8:256" s="16" customFormat="1" ht="12.75">
      <c r="H981" s="544"/>
      <c r="K981" s="837"/>
      <c r="L981" s="837"/>
      <c r="M981" s="837"/>
      <c r="N981" s="837"/>
      <c r="O981" s="837"/>
      <c r="P981" s="837"/>
      <c r="Q981" s="837"/>
      <c r="R981" s="837"/>
      <c r="S981" s="837"/>
      <c r="T981" s="837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</row>
    <row r="982" spans="8:256" s="16" customFormat="1" ht="12.75">
      <c r="H982" s="544"/>
      <c r="K982" s="837"/>
      <c r="L982" s="837"/>
      <c r="M982" s="837"/>
      <c r="N982" s="837"/>
      <c r="O982" s="837"/>
      <c r="P982" s="837"/>
      <c r="Q982" s="837"/>
      <c r="R982" s="837"/>
      <c r="S982" s="837"/>
      <c r="T982" s="837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</row>
    <row r="983" spans="8:256" s="16" customFormat="1" ht="12.75">
      <c r="H983" s="544"/>
      <c r="K983" s="837"/>
      <c r="L983" s="837"/>
      <c r="M983" s="837"/>
      <c r="N983" s="837"/>
      <c r="O983" s="837"/>
      <c r="P983" s="837"/>
      <c r="Q983" s="837"/>
      <c r="R983" s="837"/>
      <c r="S983" s="837"/>
      <c r="T983" s="837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</row>
    <row r="984" spans="8:256" s="16" customFormat="1" ht="12.75">
      <c r="H984" s="544"/>
      <c r="K984" s="837"/>
      <c r="L984" s="837"/>
      <c r="M984" s="837"/>
      <c r="N984" s="837"/>
      <c r="O984" s="837"/>
      <c r="P984" s="837"/>
      <c r="Q984" s="837"/>
      <c r="R984" s="837"/>
      <c r="S984" s="837"/>
      <c r="T984" s="837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</row>
    <row r="985" spans="8:256" s="16" customFormat="1" ht="12.75">
      <c r="H985" s="544"/>
      <c r="K985" s="837"/>
      <c r="L985" s="837"/>
      <c r="M985" s="837"/>
      <c r="N985" s="837"/>
      <c r="O985" s="837"/>
      <c r="P985" s="837"/>
      <c r="Q985" s="837"/>
      <c r="R985" s="837"/>
      <c r="S985" s="837"/>
      <c r="T985" s="837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</row>
    <row r="986" spans="8:256" s="16" customFormat="1" ht="12.75">
      <c r="H986" s="544"/>
      <c r="K986" s="837"/>
      <c r="L986" s="837"/>
      <c r="M986" s="837"/>
      <c r="N986" s="837"/>
      <c r="O986" s="837"/>
      <c r="P986" s="837"/>
      <c r="Q986" s="837"/>
      <c r="R986" s="837"/>
      <c r="S986" s="837"/>
      <c r="T986" s="837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</row>
    <row r="987" spans="8:256" s="16" customFormat="1" ht="12.75">
      <c r="H987" s="544"/>
      <c r="K987" s="837"/>
      <c r="L987" s="837"/>
      <c r="M987" s="837"/>
      <c r="N987" s="837"/>
      <c r="O987" s="837"/>
      <c r="P987" s="837"/>
      <c r="Q987" s="837"/>
      <c r="R987" s="837"/>
      <c r="S987" s="837"/>
      <c r="T987" s="837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8:256" s="16" customFormat="1" ht="12.75">
      <c r="H988" s="544"/>
      <c r="K988" s="837"/>
      <c r="L988" s="837"/>
      <c r="M988" s="837"/>
      <c r="N988" s="837"/>
      <c r="O988" s="837"/>
      <c r="P988" s="837"/>
      <c r="Q988" s="837"/>
      <c r="R988" s="837"/>
      <c r="S988" s="837"/>
      <c r="T988" s="837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8:256" s="16" customFormat="1" ht="12.75">
      <c r="H989" s="544"/>
      <c r="K989" s="837"/>
      <c r="L989" s="837"/>
      <c r="M989" s="837"/>
      <c r="N989" s="837"/>
      <c r="O989" s="837"/>
      <c r="P989" s="837"/>
      <c r="Q989" s="837"/>
      <c r="R989" s="837"/>
      <c r="S989" s="837"/>
      <c r="T989" s="837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</row>
    <row r="990" spans="8:256" s="16" customFormat="1" ht="12.75">
      <c r="H990" s="544"/>
      <c r="K990" s="837"/>
      <c r="L990" s="837"/>
      <c r="M990" s="837"/>
      <c r="N990" s="837"/>
      <c r="O990" s="837"/>
      <c r="P990" s="837"/>
      <c r="Q990" s="837"/>
      <c r="R990" s="837"/>
      <c r="S990" s="837"/>
      <c r="T990" s="837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</row>
    <row r="991" spans="8:256" s="16" customFormat="1" ht="12.75">
      <c r="H991" s="544"/>
      <c r="K991" s="837"/>
      <c r="L991" s="837"/>
      <c r="M991" s="837"/>
      <c r="N991" s="837"/>
      <c r="O991" s="837"/>
      <c r="P991" s="837"/>
      <c r="Q991" s="837"/>
      <c r="R991" s="837"/>
      <c r="S991" s="837"/>
      <c r="T991" s="837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</row>
    <row r="992" spans="8:256" s="16" customFormat="1" ht="12.75">
      <c r="H992" s="544"/>
      <c r="K992" s="837"/>
      <c r="L992" s="837"/>
      <c r="M992" s="837"/>
      <c r="N992" s="837"/>
      <c r="O992" s="837"/>
      <c r="P992" s="837"/>
      <c r="Q992" s="837"/>
      <c r="R992" s="837"/>
      <c r="S992" s="837"/>
      <c r="T992" s="837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</row>
    <row r="993" spans="8:256" s="16" customFormat="1" ht="12.75">
      <c r="H993" s="544"/>
      <c r="K993" s="837"/>
      <c r="L993" s="837"/>
      <c r="M993" s="837"/>
      <c r="N993" s="837"/>
      <c r="O993" s="837"/>
      <c r="P993" s="837"/>
      <c r="Q993" s="837"/>
      <c r="R993" s="837"/>
      <c r="S993" s="837"/>
      <c r="T993" s="837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</row>
    <row r="994" spans="8:256" s="16" customFormat="1" ht="12.75">
      <c r="H994" s="544"/>
      <c r="K994" s="837"/>
      <c r="L994" s="837"/>
      <c r="M994" s="837"/>
      <c r="N994" s="837"/>
      <c r="O994" s="837"/>
      <c r="P994" s="837"/>
      <c r="Q994" s="837"/>
      <c r="R994" s="837"/>
      <c r="S994" s="837"/>
      <c r="T994" s="837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</row>
    <row r="995" spans="8:256" s="16" customFormat="1" ht="12.75">
      <c r="H995" s="544"/>
      <c r="K995" s="837"/>
      <c r="L995" s="837"/>
      <c r="M995" s="837"/>
      <c r="N995" s="837"/>
      <c r="O995" s="837"/>
      <c r="P995" s="837"/>
      <c r="Q995" s="837"/>
      <c r="R995" s="837"/>
      <c r="S995" s="837"/>
      <c r="T995" s="837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8:256" s="16" customFormat="1" ht="12.75">
      <c r="H996" s="544"/>
      <c r="K996" s="837"/>
      <c r="L996" s="837"/>
      <c r="M996" s="837"/>
      <c r="N996" s="837"/>
      <c r="O996" s="837"/>
      <c r="P996" s="837"/>
      <c r="Q996" s="837"/>
      <c r="R996" s="837"/>
      <c r="S996" s="837"/>
      <c r="T996" s="837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8:256" s="16" customFormat="1" ht="12.75">
      <c r="H997" s="544"/>
      <c r="K997" s="837"/>
      <c r="L997" s="837"/>
      <c r="M997" s="837"/>
      <c r="N997" s="837"/>
      <c r="O997" s="837"/>
      <c r="P997" s="837"/>
      <c r="Q997" s="837"/>
      <c r="R997" s="837"/>
      <c r="S997" s="837"/>
      <c r="T997" s="837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8:256" s="16" customFormat="1" ht="12.75">
      <c r="H998" s="544"/>
      <c r="K998" s="837"/>
      <c r="L998" s="837"/>
      <c r="M998" s="837"/>
      <c r="N998" s="837"/>
      <c r="O998" s="837"/>
      <c r="P998" s="837"/>
      <c r="Q998" s="837"/>
      <c r="R998" s="837"/>
      <c r="S998" s="837"/>
      <c r="T998" s="837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8:256" s="16" customFormat="1" ht="12.75">
      <c r="H999" s="544"/>
      <c r="K999" s="837"/>
      <c r="L999" s="837"/>
      <c r="M999" s="837"/>
      <c r="N999" s="837"/>
      <c r="O999" s="837"/>
      <c r="P999" s="837"/>
      <c r="Q999" s="837"/>
      <c r="R999" s="837"/>
      <c r="S999" s="837"/>
      <c r="T999" s="837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</row>
    <row r="1000" spans="8:256" s="16" customFormat="1" ht="12.75">
      <c r="H1000" s="544"/>
      <c r="K1000" s="837"/>
      <c r="L1000" s="837"/>
      <c r="M1000" s="837"/>
      <c r="N1000" s="837"/>
      <c r="O1000" s="837"/>
      <c r="P1000" s="837"/>
      <c r="Q1000" s="837"/>
      <c r="R1000" s="837"/>
      <c r="S1000" s="837"/>
      <c r="T1000" s="837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</row>
    <row r="1001" spans="8:256" s="16" customFormat="1" ht="12.75">
      <c r="H1001" s="544"/>
      <c r="K1001" s="837"/>
      <c r="L1001" s="837"/>
      <c r="M1001" s="837"/>
      <c r="N1001" s="837"/>
      <c r="O1001" s="837"/>
      <c r="P1001" s="837"/>
      <c r="Q1001" s="837"/>
      <c r="R1001" s="837"/>
      <c r="S1001" s="837"/>
      <c r="T1001" s="837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</row>
    <row r="1002" spans="8:256" s="16" customFormat="1" ht="12.75">
      <c r="H1002" s="544"/>
      <c r="K1002" s="837"/>
      <c r="L1002" s="837"/>
      <c r="M1002" s="837"/>
      <c r="N1002" s="837"/>
      <c r="O1002" s="837"/>
      <c r="P1002" s="837"/>
      <c r="Q1002" s="837"/>
      <c r="R1002" s="837"/>
      <c r="S1002" s="837"/>
      <c r="T1002" s="837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</row>
    <row r="1003" spans="8:256" s="16" customFormat="1" ht="12.75">
      <c r="H1003" s="544"/>
      <c r="K1003" s="837"/>
      <c r="L1003" s="837"/>
      <c r="M1003" s="837"/>
      <c r="N1003" s="837"/>
      <c r="O1003" s="837"/>
      <c r="P1003" s="837"/>
      <c r="Q1003" s="837"/>
      <c r="R1003" s="837"/>
      <c r="S1003" s="837"/>
      <c r="T1003" s="837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</row>
    <row r="1004" spans="8:256" s="16" customFormat="1" ht="12.75">
      <c r="H1004" s="544"/>
      <c r="K1004" s="837"/>
      <c r="L1004" s="837"/>
      <c r="M1004" s="837"/>
      <c r="N1004" s="837"/>
      <c r="O1004" s="837"/>
      <c r="P1004" s="837"/>
      <c r="Q1004" s="837"/>
      <c r="R1004" s="837"/>
      <c r="S1004" s="837"/>
      <c r="T1004" s="837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</row>
    <row r="1005" spans="8:256" s="16" customFormat="1" ht="12.75">
      <c r="H1005" s="544"/>
      <c r="K1005" s="837"/>
      <c r="L1005" s="837"/>
      <c r="M1005" s="837"/>
      <c r="N1005" s="837"/>
      <c r="O1005" s="837"/>
      <c r="P1005" s="837"/>
      <c r="Q1005" s="837"/>
      <c r="R1005" s="837"/>
      <c r="S1005" s="837"/>
      <c r="T1005" s="837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</row>
    <row r="1006" spans="8:256" s="16" customFormat="1" ht="12.75">
      <c r="H1006" s="544"/>
      <c r="K1006" s="837"/>
      <c r="L1006" s="837"/>
      <c r="M1006" s="837"/>
      <c r="N1006" s="837"/>
      <c r="O1006" s="837"/>
      <c r="P1006" s="837"/>
      <c r="Q1006" s="837"/>
      <c r="R1006" s="837"/>
      <c r="S1006" s="837"/>
      <c r="T1006" s="837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</row>
    <row r="1007" spans="8:256" s="16" customFormat="1" ht="12.75">
      <c r="H1007" s="544"/>
      <c r="K1007" s="837"/>
      <c r="L1007" s="837"/>
      <c r="M1007" s="837"/>
      <c r="N1007" s="837"/>
      <c r="O1007" s="837"/>
      <c r="P1007" s="837"/>
      <c r="Q1007" s="837"/>
      <c r="R1007" s="837"/>
      <c r="S1007" s="837"/>
      <c r="T1007" s="837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</row>
    <row r="1008" spans="8:256" s="16" customFormat="1" ht="12.75">
      <c r="H1008" s="544"/>
      <c r="K1008" s="837"/>
      <c r="L1008" s="837"/>
      <c r="M1008" s="837"/>
      <c r="N1008" s="837"/>
      <c r="O1008" s="837"/>
      <c r="P1008" s="837"/>
      <c r="Q1008" s="837"/>
      <c r="R1008" s="837"/>
      <c r="S1008" s="837"/>
      <c r="T1008" s="837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</row>
    <row r="1009" spans="8:256" s="16" customFormat="1" ht="12.75">
      <c r="H1009" s="544"/>
      <c r="K1009" s="837"/>
      <c r="L1009" s="837"/>
      <c r="M1009" s="837"/>
      <c r="N1009" s="837"/>
      <c r="O1009" s="837"/>
      <c r="P1009" s="837"/>
      <c r="Q1009" s="837"/>
      <c r="R1009" s="837"/>
      <c r="S1009" s="837"/>
      <c r="T1009" s="837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</row>
    <row r="1010" spans="8:256" s="16" customFormat="1" ht="12.75">
      <c r="H1010" s="544"/>
      <c r="K1010" s="837"/>
      <c r="L1010" s="837"/>
      <c r="M1010" s="837"/>
      <c r="N1010" s="837"/>
      <c r="O1010" s="837"/>
      <c r="P1010" s="837"/>
      <c r="Q1010" s="837"/>
      <c r="R1010" s="837"/>
      <c r="S1010" s="837"/>
      <c r="T1010" s="837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</row>
    <row r="1011" spans="8:256" s="16" customFormat="1" ht="12.75">
      <c r="H1011" s="544"/>
      <c r="K1011" s="837"/>
      <c r="L1011" s="837"/>
      <c r="M1011" s="837"/>
      <c r="N1011" s="837"/>
      <c r="O1011" s="837"/>
      <c r="P1011" s="837"/>
      <c r="Q1011" s="837"/>
      <c r="R1011" s="837"/>
      <c r="S1011" s="837"/>
      <c r="T1011" s="837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</row>
    <row r="1012" spans="8:256" s="16" customFormat="1" ht="12.75">
      <c r="H1012" s="544"/>
      <c r="K1012" s="837"/>
      <c r="L1012" s="837"/>
      <c r="M1012" s="837"/>
      <c r="N1012" s="837"/>
      <c r="O1012" s="837"/>
      <c r="P1012" s="837"/>
      <c r="Q1012" s="837"/>
      <c r="R1012" s="837"/>
      <c r="S1012" s="837"/>
      <c r="T1012" s="837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</row>
    <row r="1013" spans="8:256" s="16" customFormat="1" ht="12.75">
      <c r="H1013" s="544"/>
      <c r="K1013" s="837"/>
      <c r="L1013" s="837"/>
      <c r="M1013" s="837"/>
      <c r="N1013" s="837"/>
      <c r="O1013" s="837"/>
      <c r="P1013" s="837"/>
      <c r="Q1013" s="837"/>
      <c r="R1013" s="837"/>
      <c r="S1013" s="837"/>
      <c r="T1013" s="837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</row>
    <row r="1014" spans="8:256" s="16" customFormat="1" ht="12.75">
      <c r="H1014" s="544"/>
      <c r="K1014" s="837"/>
      <c r="L1014" s="837"/>
      <c r="M1014" s="837"/>
      <c r="N1014" s="837"/>
      <c r="O1014" s="837"/>
      <c r="P1014" s="837"/>
      <c r="Q1014" s="837"/>
      <c r="R1014" s="837"/>
      <c r="S1014" s="837"/>
      <c r="T1014" s="837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</row>
    <row r="1015" spans="8:256" s="16" customFormat="1" ht="12.75">
      <c r="H1015" s="544"/>
      <c r="K1015" s="837"/>
      <c r="L1015" s="837"/>
      <c r="M1015" s="837"/>
      <c r="N1015" s="837"/>
      <c r="O1015" s="837"/>
      <c r="P1015" s="837"/>
      <c r="Q1015" s="837"/>
      <c r="R1015" s="837"/>
      <c r="S1015" s="837"/>
      <c r="T1015" s="837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</row>
    <row r="1016" spans="8:256" s="16" customFormat="1" ht="12.75">
      <c r="H1016" s="544"/>
      <c r="K1016" s="837"/>
      <c r="L1016" s="837"/>
      <c r="M1016" s="837"/>
      <c r="N1016" s="837"/>
      <c r="O1016" s="837"/>
      <c r="P1016" s="837"/>
      <c r="Q1016" s="837"/>
      <c r="R1016" s="837"/>
      <c r="S1016" s="837"/>
      <c r="T1016" s="837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</row>
    <row r="1017" spans="8:256" s="16" customFormat="1" ht="12.75">
      <c r="H1017" s="544"/>
      <c r="K1017" s="837"/>
      <c r="L1017" s="837"/>
      <c r="M1017" s="837"/>
      <c r="N1017" s="837"/>
      <c r="O1017" s="837"/>
      <c r="P1017" s="837"/>
      <c r="Q1017" s="837"/>
      <c r="R1017" s="837"/>
      <c r="S1017" s="837"/>
      <c r="T1017" s="837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</row>
    <row r="1018" spans="8:256" s="16" customFormat="1" ht="12.75">
      <c r="H1018" s="544"/>
      <c r="K1018" s="837"/>
      <c r="L1018" s="837"/>
      <c r="M1018" s="837"/>
      <c r="N1018" s="837"/>
      <c r="O1018" s="837"/>
      <c r="P1018" s="837"/>
      <c r="Q1018" s="837"/>
      <c r="R1018" s="837"/>
      <c r="S1018" s="837"/>
      <c r="T1018" s="837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</row>
    <row r="1019" spans="8:256" s="16" customFormat="1" ht="12.75">
      <c r="H1019" s="544"/>
      <c r="K1019" s="837"/>
      <c r="L1019" s="837"/>
      <c r="M1019" s="837"/>
      <c r="N1019" s="837"/>
      <c r="O1019" s="837"/>
      <c r="P1019" s="837"/>
      <c r="Q1019" s="837"/>
      <c r="R1019" s="837"/>
      <c r="S1019" s="837"/>
      <c r="T1019" s="837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</row>
    <row r="1020" spans="8:256" s="16" customFormat="1" ht="12.75">
      <c r="H1020" s="544"/>
      <c r="K1020" s="837"/>
      <c r="L1020" s="837"/>
      <c r="M1020" s="837"/>
      <c r="N1020" s="837"/>
      <c r="O1020" s="837"/>
      <c r="P1020" s="837"/>
      <c r="Q1020" s="837"/>
      <c r="R1020" s="837"/>
      <c r="S1020" s="837"/>
      <c r="T1020" s="837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</row>
    <row r="1021" spans="8:256" s="16" customFormat="1" ht="12.75">
      <c r="H1021" s="544"/>
      <c r="K1021" s="837"/>
      <c r="L1021" s="837"/>
      <c r="M1021" s="837"/>
      <c r="N1021" s="837"/>
      <c r="O1021" s="837"/>
      <c r="P1021" s="837"/>
      <c r="Q1021" s="837"/>
      <c r="R1021" s="837"/>
      <c r="S1021" s="837"/>
      <c r="T1021" s="837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</row>
    <row r="1022" spans="8:256" s="16" customFormat="1" ht="12.75">
      <c r="H1022" s="544"/>
      <c r="K1022" s="837"/>
      <c r="L1022" s="837"/>
      <c r="M1022" s="837"/>
      <c r="N1022" s="837"/>
      <c r="O1022" s="837"/>
      <c r="P1022" s="837"/>
      <c r="Q1022" s="837"/>
      <c r="R1022" s="837"/>
      <c r="S1022" s="837"/>
      <c r="T1022" s="837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8:256" s="16" customFormat="1" ht="12.75">
      <c r="H1023" s="544"/>
      <c r="K1023" s="837"/>
      <c r="L1023" s="837"/>
      <c r="M1023" s="837"/>
      <c r="N1023" s="837"/>
      <c r="O1023" s="837"/>
      <c r="P1023" s="837"/>
      <c r="Q1023" s="837"/>
      <c r="R1023" s="837"/>
      <c r="S1023" s="837"/>
      <c r="T1023" s="837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</row>
    <row r="1024" spans="8:256" s="16" customFormat="1" ht="12.75">
      <c r="H1024" s="544"/>
      <c r="K1024" s="837"/>
      <c r="L1024" s="837"/>
      <c r="M1024" s="837"/>
      <c r="N1024" s="837"/>
      <c r="O1024" s="837"/>
      <c r="P1024" s="837"/>
      <c r="Q1024" s="837"/>
      <c r="R1024" s="837"/>
      <c r="S1024" s="837"/>
      <c r="T1024" s="837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</row>
    <row r="1025" spans="8:256" s="16" customFormat="1" ht="12.75">
      <c r="H1025" s="544"/>
      <c r="K1025" s="837"/>
      <c r="L1025" s="837"/>
      <c r="M1025" s="837"/>
      <c r="N1025" s="837"/>
      <c r="O1025" s="837"/>
      <c r="P1025" s="837"/>
      <c r="Q1025" s="837"/>
      <c r="R1025" s="837"/>
      <c r="S1025" s="837"/>
      <c r="T1025" s="837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</row>
    <row r="1026" spans="8:256" s="16" customFormat="1" ht="12.75">
      <c r="H1026" s="544"/>
      <c r="K1026" s="837"/>
      <c r="L1026" s="837"/>
      <c r="M1026" s="837"/>
      <c r="N1026" s="837"/>
      <c r="O1026" s="837"/>
      <c r="P1026" s="837"/>
      <c r="Q1026" s="837"/>
      <c r="R1026" s="837"/>
      <c r="S1026" s="837"/>
      <c r="T1026" s="837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</row>
    <row r="1027" spans="8:256" s="16" customFormat="1" ht="12.75">
      <c r="H1027" s="544"/>
      <c r="K1027" s="837"/>
      <c r="L1027" s="837"/>
      <c r="M1027" s="837"/>
      <c r="N1027" s="837"/>
      <c r="O1027" s="837"/>
      <c r="P1027" s="837"/>
      <c r="Q1027" s="837"/>
      <c r="R1027" s="837"/>
      <c r="S1027" s="837"/>
      <c r="T1027" s="837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</row>
    <row r="1028" spans="8:256" s="16" customFormat="1" ht="12.75">
      <c r="H1028" s="544"/>
      <c r="K1028" s="837"/>
      <c r="L1028" s="837"/>
      <c r="M1028" s="837"/>
      <c r="N1028" s="837"/>
      <c r="O1028" s="837"/>
      <c r="P1028" s="837"/>
      <c r="Q1028" s="837"/>
      <c r="R1028" s="837"/>
      <c r="S1028" s="837"/>
      <c r="T1028" s="837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</row>
    <row r="1029" spans="8:256" s="16" customFormat="1" ht="12.75">
      <c r="H1029" s="544"/>
      <c r="K1029" s="837"/>
      <c r="L1029" s="837"/>
      <c r="M1029" s="837"/>
      <c r="N1029" s="837"/>
      <c r="O1029" s="837"/>
      <c r="P1029" s="837"/>
      <c r="Q1029" s="837"/>
      <c r="R1029" s="837"/>
      <c r="S1029" s="837"/>
      <c r="T1029" s="837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</row>
    <row r="1030" spans="8:256" s="16" customFormat="1" ht="12.75">
      <c r="H1030" s="544"/>
      <c r="K1030" s="837"/>
      <c r="L1030" s="837"/>
      <c r="M1030" s="837"/>
      <c r="N1030" s="837"/>
      <c r="O1030" s="837"/>
      <c r="P1030" s="837"/>
      <c r="Q1030" s="837"/>
      <c r="R1030" s="837"/>
      <c r="S1030" s="837"/>
      <c r="T1030" s="837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</row>
    <row r="1031" spans="8:256" s="16" customFormat="1" ht="12.75">
      <c r="H1031" s="544"/>
      <c r="K1031" s="837"/>
      <c r="L1031" s="837"/>
      <c r="M1031" s="837"/>
      <c r="N1031" s="837"/>
      <c r="O1031" s="837"/>
      <c r="P1031" s="837"/>
      <c r="Q1031" s="837"/>
      <c r="R1031" s="837"/>
      <c r="S1031" s="837"/>
      <c r="T1031" s="837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</row>
    <row r="1032" spans="8:256" s="16" customFormat="1" ht="12.75">
      <c r="H1032" s="544"/>
      <c r="K1032" s="837"/>
      <c r="L1032" s="837"/>
      <c r="M1032" s="837"/>
      <c r="N1032" s="837"/>
      <c r="O1032" s="837"/>
      <c r="P1032" s="837"/>
      <c r="Q1032" s="837"/>
      <c r="R1032" s="837"/>
      <c r="S1032" s="837"/>
      <c r="T1032" s="837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</row>
    <row r="1033" spans="8:256" s="16" customFormat="1" ht="12.75">
      <c r="H1033" s="544"/>
      <c r="K1033" s="837"/>
      <c r="L1033" s="837"/>
      <c r="M1033" s="837"/>
      <c r="N1033" s="837"/>
      <c r="O1033" s="837"/>
      <c r="P1033" s="837"/>
      <c r="Q1033" s="837"/>
      <c r="R1033" s="837"/>
      <c r="S1033" s="837"/>
      <c r="T1033" s="837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</row>
    <row r="1034" spans="8:256" s="16" customFormat="1" ht="12.75">
      <c r="H1034" s="544"/>
      <c r="K1034" s="837"/>
      <c r="L1034" s="837"/>
      <c r="M1034" s="837"/>
      <c r="N1034" s="837"/>
      <c r="O1034" s="837"/>
      <c r="P1034" s="837"/>
      <c r="Q1034" s="837"/>
      <c r="R1034" s="837"/>
      <c r="S1034" s="837"/>
      <c r="T1034" s="837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</row>
    <row r="1035" spans="8:256" s="16" customFormat="1" ht="12.75">
      <c r="H1035" s="544"/>
      <c r="K1035" s="837"/>
      <c r="L1035" s="837"/>
      <c r="M1035" s="837"/>
      <c r="N1035" s="837"/>
      <c r="O1035" s="837"/>
      <c r="P1035" s="837"/>
      <c r="Q1035" s="837"/>
      <c r="R1035" s="837"/>
      <c r="S1035" s="837"/>
      <c r="T1035" s="837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</row>
    <row r="1036" spans="8:256" s="16" customFormat="1" ht="12.75">
      <c r="H1036" s="544"/>
      <c r="K1036" s="837"/>
      <c r="L1036" s="837"/>
      <c r="M1036" s="837"/>
      <c r="N1036" s="837"/>
      <c r="O1036" s="837"/>
      <c r="P1036" s="837"/>
      <c r="Q1036" s="837"/>
      <c r="R1036" s="837"/>
      <c r="S1036" s="837"/>
      <c r="T1036" s="837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</row>
    <row r="1037" spans="8:256" s="16" customFormat="1" ht="12.75">
      <c r="H1037" s="544"/>
      <c r="K1037" s="837"/>
      <c r="L1037" s="837"/>
      <c r="M1037" s="837"/>
      <c r="N1037" s="837"/>
      <c r="O1037" s="837"/>
      <c r="P1037" s="837"/>
      <c r="Q1037" s="837"/>
      <c r="R1037" s="837"/>
      <c r="S1037" s="837"/>
      <c r="T1037" s="837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</row>
    <row r="1038" spans="8:256" s="16" customFormat="1" ht="12.75">
      <c r="H1038" s="544"/>
      <c r="K1038" s="837"/>
      <c r="L1038" s="837"/>
      <c r="M1038" s="837"/>
      <c r="N1038" s="837"/>
      <c r="O1038" s="837"/>
      <c r="P1038" s="837"/>
      <c r="Q1038" s="837"/>
      <c r="R1038" s="837"/>
      <c r="S1038" s="837"/>
      <c r="T1038" s="837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</row>
    <row r="1039" spans="8:256" s="16" customFormat="1" ht="12.75">
      <c r="H1039" s="544"/>
      <c r="K1039" s="837"/>
      <c r="L1039" s="837"/>
      <c r="M1039" s="837"/>
      <c r="N1039" s="837"/>
      <c r="O1039" s="837"/>
      <c r="P1039" s="837"/>
      <c r="Q1039" s="837"/>
      <c r="R1039" s="837"/>
      <c r="S1039" s="837"/>
      <c r="T1039" s="837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</row>
    <row r="1040" spans="8:256" s="16" customFormat="1" ht="12.75">
      <c r="H1040" s="544"/>
      <c r="K1040" s="837"/>
      <c r="L1040" s="837"/>
      <c r="M1040" s="837"/>
      <c r="N1040" s="837"/>
      <c r="O1040" s="837"/>
      <c r="P1040" s="837"/>
      <c r="Q1040" s="837"/>
      <c r="R1040" s="837"/>
      <c r="S1040" s="837"/>
      <c r="T1040" s="837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</row>
    <row r="1041" spans="8:256" s="16" customFormat="1" ht="12.75">
      <c r="H1041" s="544"/>
      <c r="K1041" s="837"/>
      <c r="L1041" s="837"/>
      <c r="M1041" s="837"/>
      <c r="N1041" s="837"/>
      <c r="O1041" s="837"/>
      <c r="P1041" s="837"/>
      <c r="Q1041" s="837"/>
      <c r="R1041" s="837"/>
      <c r="S1041" s="837"/>
      <c r="T1041" s="837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</row>
    <row r="1042" spans="8:256" s="16" customFormat="1" ht="12.75">
      <c r="H1042" s="544"/>
      <c r="K1042" s="837"/>
      <c r="L1042" s="837"/>
      <c r="M1042" s="837"/>
      <c r="N1042" s="837"/>
      <c r="O1042" s="837"/>
      <c r="P1042" s="837"/>
      <c r="Q1042" s="837"/>
      <c r="R1042" s="837"/>
      <c r="S1042" s="837"/>
      <c r="T1042" s="837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</row>
    <row r="1043" spans="8:256" s="16" customFormat="1" ht="12.75">
      <c r="H1043" s="544"/>
      <c r="K1043" s="837"/>
      <c r="L1043" s="837"/>
      <c r="M1043" s="837"/>
      <c r="N1043" s="837"/>
      <c r="O1043" s="837"/>
      <c r="P1043" s="837"/>
      <c r="Q1043" s="837"/>
      <c r="R1043" s="837"/>
      <c r="S1043" s="837"/>
      <c r="T1043" s="837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</row>
    <row r="1044" spans="8:256" s="16" customFormat="1" ht="12.75">
      <c r="H1044" s="544"/>
      <c r="K1044" s="837"/>
      <c r="L1044" s="837"/>
      <c r="M1044" s="837"/>
      <c r="N1044" s="837"/>
      <c r="O1044" s="837"/>
      <c r="P1044" s="837"/>
      <c r="Q1044" s="837"/>
      <c r="R1044" s="837"/>
      <c r="S1044" s="837"/>
      <c r="T1044" s="837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</row>
    <row r="1045" spans="8:256" s="16" customFormat="1" ht="12.75">
      <c r="H1045" s="544"/>
      <c r="K1045" s="837"/>
      <c r="L1045" s="837"/>
      <c r="M1045" s="837"/>
      <c r="N1045" s="837"/>
      <c r="O1045" s="837"/>
      <c r="P1045" s="837"/>
      <c r="Q1045" s="837"/>
      <c r="R1045" s="837"/>
      <c r="S1045" s="837"/>
      <c r="T1045" s="837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</row>
    <row r="1046" spans="8:256" s="16" customFormat="1" ht="12.75">
      <c r="H1046" s="544"/>
      <c r="K1046" s="837"/>
      <c r="L1046" s="837"/>
      <c r="M1046" s="837"/>
      <c r="N1046" s="837"/>
      <c r="O1046" s="837"/>
      <c r="P1046" s="837"/>
      <c r="Q1046" s="837"/>
      <c r="R1046" s="837"/>
      <c r="S1046" s="837"/>
      <c r="T1046" s="83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</row>
    <row r="1047" spans="8:256" s="16" customFormat="1" ht="12.75">
      <c r="H1047" s="544"/>
      <c r="K1047" s="837"/>
      <c r="L1047" s="837"/>
      <c r="M1047" s="837"/>
      <c r="N1047" s="837"/>
      <c r="O1047" s="837"/>
      <c r="P1047" s="837"/>
      <c r="Q1047" s="837"/>
      <c r="R1047" s="837"/>
      <c r="S1047" s="837"/>
      <c r="T1047" s="83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</row>
    <row r="1048" spans="8:256" s="16" customFormat="1" ht="12.75">
      <c r="H1048" s="544"/>
      <c r="K1048" s="837"/>
      <c r="L1048" s="837"/>
      <c r="M1048" s="837"/>
      <c r="N1048" s="837"/>
      <c r="O1048" s="837"/>
      <c r="P1048" s="837"/>
      <c r="Q1048" s="837"/>
      <c r="R1048" s="837"/>
      <c r="S1048" s="837"/>
      <c r="T1048" s="83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</row>
    <row r="1049" spans="8:256" s="16" customFormat="1" ht="12.75">
      <c r="H1049" s="544"/>
      <c r="K1049" s="837"/>
      <c r="L1049" s="837"/>
      <c r="M1049" s="837"/>
      <c r="N1049" s="837"/>
      <c r="O1049" s="837"/>
      <c r="P1049" s="837"/>
      <c r="Q1049" s="837"/>
      <c r="R1049" s="837"/>
      <c r="S1049" s="837"/>
      <c r="T1049" s="83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</row>
    <row r="1050" spans="8:256" s="16" customFormat="1" ht="12.75">
      <c r="H1050" s="544"/>
      <c r="K1050" s="837"/>
      <c r="L1050" s="837"/>
      <c r="M1050" s="837"/>
      <c r="N1050" s="837"/>
      <c r="O1050" s="837"/>
      <c r="P1050" s="837"/>
      <c r="Q1050" s="837"/>
      <c r="R1050" s="837"/>
      <c r="S1050" s="837"/>
      <c r="T1050" s="83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8:256" s="16" customFormat="1" ht="12.75">
      <c r="H1051" s="544"/>
      <c r="K1051" s="837"/>
      <c r="L1051" s="837"/>
      <c r="M1051" s="837"/>
      <c r="N1051" s="837"/>
      <c r="O1051" s="837"/>
      <c r="P1051" s="837"/>
      <c r="Q1051" s="837"/>
      <c r="R1051" s="837"/>
      <c r="S1051" s="837"/>
      <c r="T1051" s="83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</row>
    <row r="1052" spans="8:256" s="16" customFormat="1" ht="12.75">
      <c r="H1052" s="544"/>
      <c r="K1052" s="837"/>
      <c r="L1052" s="837"/>
      <c r="M1052" s="837"/>
      <c r="N1052" s="837"/>
      <c r="O1052" s="837"/>
      <c r="P1052" s="837"/>
      <c r="Q1052" s="837"/>
      <c r="R1052" s="837"/>
      <c r="S1052" s="837"/>
      <c r="T1052" s="83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</row>
    <row r="1053" spans="8:256" s="16" customFormat="1" ht="12.75">
      <c r="H1053" s="544"/>
      <c r="K1053" s="837"/>
      <c r="L1053" s="837"/>
      <c r="M1053" s="837"/>
      <c r="N1053" s="837"/>
      <c r="O1053" s="837"/>
      <c r="P1053" s="837"/>
      <c r="Q1053" s="837"/>
      <c r="R1053" s="837"/>
      <c r="S1053" s="837"/>
      <c r="T1053" s="83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</row>
    <row r="1054" spans="8:256" s="16" customFormat="1" ht="12.75">
      <c r="H1054" s="544"/>
      <c r="K1054" s="837"/>
      <c r="L1054" s="837"/>
      <c r="M1054" s="837"/>
      <c r="N1054" s="837"/>
      <c r="O1054" s="837"/>
      <c r="P1054" s="837"/>
      <c r="Q1054" s="837"/>
      <c r="R1054" s="837"/>
      <c r="S1054" s="837"/>
      <c r="T1054" s="83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</row>
    <row r="1055" spans="8:256" s="16" customFormat="1" ht="12.75">
      <c r="H1055" s="544"/>
      <c r="K1055" s="837"/>
      <c r="L1055" s="837"/>
      <c r="M1055" s="837"/>
      <c r="N1055" s="837"/>
      <c r="O1055" s="837"/>
      <c r="P1055" s="837"/>
      <c r="Q1055" s="837"/>
      <c r="R1055" s="837"/>
      <c r="S1055" s="837"/>
      <c r="T1055" s="83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</row>
    <row r="1056" spans="8:256" s="16" customFormat="1" ht="12.75">
      <c r="H1056" s="544"/>
      <c r="K1056" s="837"/>
      <c r="L1056" s="837"/>
      <c r="M1056" s="837"/>
      <c r="N1056" s="837"/>
      <c r="O1056" s="837"/>
      <c r="P1056" s="837"/>
      <c r="Q1056" s="837"/>
      <c r="R1056" s="837"/>
      <c r="S1056" s="837"/>
      <c r="T1056" s="83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</row>
    <row r="1057" spans="8:256" s="16" customFormat="1" ht="12.75">
      <c r="H1057" s="544"/>
      <c r="K1057" s="837"/>
      <c r="L1057" s="837"/>
      <c r="M1057" s="837"/>
      <c r="N1057" s="837"/>
      <c r="O1057" s="837"/>
      <c r="P1057" s="837"/>
      <c r="Q1057" s="837"/>
      <c r="R1057" s="837"/>
      <c r="S1057" s="837"/>
      <c r="T1057" s="83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</row>
    <row r="1058" spans="8:256" s="16" customFormat="1" ht="12.75">
      <c r="H1058" s="544"/>
      <c r="K1058" s="837"/>
      <c r="L1058" s="837"/>
      <c r="M1058" s="837"/>
      <c r="N1058" s="837"/>
      <c r="O1058" s="837"/>
      <c r="P1058" s="837"/>
      <c r="Q1058" s="837"/>
      <c r="R1058" s="837"/>
      <c r="S1058" s="837"/>
      <c r="T1058" s="837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</row>
    <row r="1059" spans="8:256" s="16" customFormat="1" ht="12.75">
      <c r="H1059" s="544"/>
      <c r="K1059" s="837"/>
      <c r="L1059" s="837"/>
      <c r="M1059" s="837"/>
      <c r="N1059" s="837"/>
      <c r="O1059" s="837"/>
      <c r="P1059" s="837"/>
      <c r="Q1059" s="837"/>
      <c r="R1059" s="837"/>
      <c r="S1059" s="837"/>
      <c r="T1059" s="83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</row>
    <row r="1060" spans="8:256" s="16" customFormat="1" ht="12.75">
      <c r="H1060" s="544"/>
      <c r="K1060" s="837"/>
      <c r="L1060" s="837"/>
      <c r="M1060" s="837"/>
      <c r="N1060" s="837"/>
      <c r="O1060" s="837"/>
      <c r="P1060" s="837"/>
      <c r="Q1060" s="837"/>
      <c r="R1060" s="837"/>
      <c r="S1060" s="837"/>
      <c r="T1060" s="83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</row>
    <row r="1061" spans="8:256" s="16" customFormat="1" ht="12.75">
      <c r="H1061" s="544"/>
      <c r="K1061" s="837"/>
      <c r="L1061" s="837"/>
      <c r="M1061" s="837"/>
      <c r="N1061" s="837"/>
      <c r="O1061" s="837"/>
      <c r="P1061" s="837"/>
      <c r="Q1061" s="837"/>
      <c r="R1061" s="837"/>
      <c r="S1061" s="837"/>
      <c r="T1061" s="83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</row>
    <row r="1062" spans="8:256" s="16" customFormat="1" ht="12.75">
      <c r="H1062" s="544"/>
      <c r="K1062" s="837"/>
      <c r="L1062" s="837"/>
      <c r="M1062" s="837"/>
      <c r="N1062" s="837"/>
      <c r="O1062" s="837"/>
      <c r="P1062" s="837"/>
      <c r="Q1062" s="837"/>
      <c r="R1062" s="837"/>
      <c r="S1062" s="837"/>
      <c r="T1062" s="837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</row>
    <row r="1063" spans="8:256" s="16" customFormat="1" ht="12.75">
      <c r="H1063" s="544"/>
      <c r="K1063" s="837"/>
      <c r="L1063" s="837"/>
      <c r="M1063" s="837"/>
      <c r="N1063" s="837"/>
      <c r="O1063" s="837"/>
      <c r="P1063" s="837"/>
      <c r="Q1063" s="837"/>
      <c r="R1063" s="837"/>
      <c r="S1063" s="837"/>
      <c r="T1063" s="837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</row>
    <row r="1064" spans="8:256" s="16" customFormat="1" ht="12.75">
      <c r="H1064" s="544"/>
      <c r="K1064" s="837"/>
      <c r="L1064" s="837"/>
      <c r="M1064" s="837"/>
      <c r="N1064" s="837"/>
      <c r="O1064" s="837"/>
      <c r="P1064" s="837"/>
      <c r="Q1064" s="837"/>
      <c r="R1064" s="837"/>
      <c r="S1064" s="837"/>
      <c r="T1064" s="837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</row>
    <row r="1065" spans="8:256" s="16" customFormat="1" ht="12.75">
      <c r="H1065" s="544"/>
      <c r="K1065" s="837"/>
      <c r="L1065" s="837"/>
      <c r="M1065" s="837"/>
      <c r="N1065" s="837"/>
      <c r="O1065" s="837"/>
      <c r="P1065" s="837"/>
      <c r="Q1065" s="837"/>
      <c r="R1065" s="837"/>
      <c r="S1065" s="837"/>
      <c r="T1065" s="837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</row>
    <row r="1066" spans="8:256" s="16" customFormat="1" ht="12.75">
      <c r="H1066" s="544"/>
      <c r="K1066" s="837"/>
      <c r="L1066" s="837"/>
      <c r="M1066" s="837"/>
      <c r="N1066" s="837"/>
      <c r="O1066" s="837"/>
      <c r="P1066" s="837"/>
      <c r="Q1066" s="837"/>
      <c r="R1066" s="837"/>
      <c r="S1066" s="837"/>
      <c r="T1066" s="837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</row>
    <row r="1067" spans="8:256" s="16" customFormat="1" ht="12.75">
      <c r="H1067" s="544"/>
      <c r="K1067" s="837"/>
      <c r="L1067" s="837"/>
      <c r="M1067" s="837"/>
      <c r="N1067" s="837"/>
      <c r="O1067" s="837"/>
      <c r="P1067" s="837"/>
      <c r="Q1067" s="837"/>
      <c r="R1067" s="837"/>
      <c r="S1067" s="837"/>
      <c r="T1067" s="837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</row>
    <row r="1068" spans="8:256" s="16" customFormat="1" ht="12.75">
      <c r="H1068" s="544"/>
      <c r="K1068" s="837"/>
      <c r="L1068" s="837"/>
      <c r="M1068" s="837"/>
      <c r="N1068" s="837"/>
      <c r="O1068" s="837"/>
      <c r="P1068" s="837"/>
      <c r="Q1068" s="837"/>
      <c r="R1068" s="837"/>
      <c r="S1068" s="837"/>
      <c r="T1068" s="837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</row>
    <row r="1069" spans="8:256" s="16" customFormat="1" ht="12.75">
      <c r="H1069" s="544"/>
      <c r="K1069" s="837"/>
      <c r="L1069" s="837"/>
      <c r="M1069" s="837"/>
      <c r="N1069" s="837"/>
      <c r="O1069" s="837"/>
      <c r="P1069" s="837"/>
      <c r="Q1069" s="837"/>
      <c r="R1069" s="837"/>
      <c r="S1069" s="837"/>
      <c r="T1069" s="837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</row>
    <row r="1070" spans="8:256" s="16" customFormat="1" ht="12.75">
      <c r="H1070" s="544"/>
      <c r="K1070" s="837"/>
      <c r="L1070" s="837"/>
      <c r="M1070" s="837"/>
      <c r="N1070" s="837"/>
      <c r="O1070" s="837"/>
      <c r="P1070" s="837"/>
      <c r="Q1070" s="837"/>
      <c r="R1070" s="837"/>
      <c r="S1070" s="837"/>
      <c r="T1070" s="837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</row>
    <row r="1071" spans="8:256" s="16" customFormat="1" ht="12.75">
      <c r="H1071" s="544"/>
      <c r="K1071" s="837"/>
      <c r="L1071" s="837"/>
      <c r="M1071" s="837"/>
      <c r="N1071" s="837"/>
      <c r="O1071" s="837"/>
      <c r="P1071" s="837"/>
      <c r="Q1071" s="837"/>
      <c r="R1071" s="837"/>
      <c r="S1071" s="837"/>
      <c r="T1071" s="837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</row>
    <row r="1072" spans="8:256" s="16" customFormat="1" ht="12.75">
      <c r="H1072" s="544"/>
      <c r="K1072" s="837"/>
      <c r="L1072" s="837"/>
      <c r="M1072" s="837"/>
      <c r="N1072" s="837"/>
      <c r="O1072" s="837"/>
      <c r="P1072" s="837"/>
      <c r="Q1072" s="837"/>
      <c r="R1072" s="837"/>
      <c r="S1072" s="837"/>
      <c r="T1072" s="837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</row>
    <row r="1073" spans="8:256" s="16" customFormat="1" ht="12.75">
      <c r="H1073" s="544"/>
      <c r="K1073" s="837"/>
      <c r="L1073" s="837"/>
      <c r="M1073" s="837"/>
      <c r="N1073" s="837"/>
      <c r="O1073" s="837"/>
      <c r="P1073" s="837"/>
      <c r="Q1073" s="837"/>
      <c r="R1073" s="837"/>
      <c r="S1073" s="837"/>
      <c r="T1073" s="837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</row>
    <row r="1074" spans="8:256" s="16" customFormat="1" ht="12.75">
      <c r="H1074" s="544"/>
      <c r="K1074" s="837"/>
      <c r="L1074" s="837"/>
      <c r="M1074" s="837"/>
      <c r="N1074" s="837"/>
      <c r="O1074" s="837"/>
      <c r="P1074" s="837"/>
      <c r="Q1074" s="837"/>
      <c r="R1074" s="837"/>
      <c r="S1074" s="837"/>
      <c r="T1074" s="837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</row>
    <row r="1075" spans="8:256" s="16" customFormat="1" ht="12.75">
      <c r="H1075" s="544"/>
      <c r="K1075" s="837"/>
      <c r="L1075" s="837"/>
      <c r="M1075" s="837"/>
      <c r="N1075" s="837"/>
      <c r="O1075" s="837"/>
      <c r="P1075" s="837"/>
      <c r="Q1075" s="837"/>
      <c r="R1075" s="837"/>
      <c r="S1075" s="837"/>
      <c r="T1075" s="837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</row>
    <row r="1076" spans="8:256" s="16" customFormat="1" ht="12.75">
      <c r="H1076" s="544"/>
      <c r="K1076" s="837"/>
      <c r="L1076" s="837"/>
      <c r="M1076" s="837"/>
      <c r="N1076" s="837"/>
      <c r="O1076" s="837"/>
      <c r="P1076" s="837"/>
      <c r="Q1076" s="837"/>
      <c r="R1076" s="837"/>
      <c r="S1076" s="837"/>
      <c r="T1076" s="837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</row>
    <row r="1077" spans="8:256" s="16" customFormat="1" ht="12.75">
      <c r="H1077" s="544"/>
      <c r="K1077" s="837"/>
      <c r="L1077" s="837"/>
      <c r="M1077" s="837"/>
      <c r="N1077" s="837"/>
      <c r="O1077" s="837"/>
      <c r="P1077" s="837"/>
      <c r="Q1077" s="837"/>
      <c r="R1077" s="837"/>
      <c r="S1077" s="837"/>
      <c r="T1077" s="837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</row>
    <row r="1078" spans="8:256" s="16" customFormat="1" ht="12.75">
      <c r="H1078" s="544"/>
      <c r="K1078" s="837"/>
      <c r="L1078" s="837"/>
      <c r="M1078" s="837"/>
      <c r="N1078" s="837"/>
      <c r="O1078" s="837"/>
      <c r="P1078" s="837"/>
      <c r="Q1078" s="837"/>
      <c r="R1078" s="837"/>
      <c r="S1078" s="837"/>
      <c r="T1078" s="837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</row>
    <row r="1079" spans="8:256" s="16" customFormat="1" ht="12.75">
      <c r="H1079" s="544"/>
      <c r="K1079" s="837"/>
      <c r="L1079" s="837"/>
      <c r="M1079" s="837"/>
      <c r="N1079" s="837"/>
      <c r="O1079" s="837"/>
      <c r="P1079" s="837"/>
      <c r="Q1079" s="837"/>
      <c r="R1079" s="837"/>
      <c r="S1079" s="837"/>
      <c r="T1079" s="837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</row>
    <row r="1080" spans="8:256" s="16" customFormat="1" ht="12.75">
      <c r="H1080" s="544"/>
      <c r="K1080" s="837"/>
      <c r="L1080" s="837"/>
      <c r="M1080" s="837"/>
      <c r="N1080" s="837"/>
      <c r="O1080" s="837"/>
      <c r="P1080" s="837"/>
      <c r="Q1080" s="837"/>
      <c r="R1080" s="837"/>
      <c r="S1080" s="837"/>
      <c r="T1080" s="837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</row>
    <row r="1081" spans="8:256" s="16" customFormat="1" ht="12.75">
      <c r="H1081" s="544"/>
      <c r="K1081" s="837"/>
      <c r="L1081" s="837"/>
      <c r="M1081" s="837"/>
      <c r="N1081" s="837"/>
      <c r="O1081" s="837"/>
      <c r="P1081" s="837"/>
      <c r="Q1081" s="837"/>
      <c r="R1081" s="837"/>
      <c r="S1081" s="837"/>
      <c r="T1081" s="837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</row>
    <row r="1082" spans="8:256" s="16" customFormat="1" ht="12.75">
      <c r="H1082" s="544"/>
      <c r="K1082" s="837"/>
      <c r="L1082" s="837"/>
      <c r="M1082" s="837"/>
      <c r="N1082" s="837"/>
      <c r="O1082" s="837"/>
      <c r="P1082" s="837"/>
      <c r="Q1082" s="837"/>
      <c r="R1082" s="837"/>
      <c r="S1082" s="837"/>
      <c r="T1082" s="837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8:256" s="16" customFormat="1" ht="12.75">
      <c r="H1083" s="544"/>
      <c r="K1083" s="837"/>
      <c r="L1083" s="837"/>
      <c r="M1083" s="837"/>
      <c r="N1083" s="837"/>
      <c r="O1083" s="837"/>
      <c r="P1083" s="837"/>
      <c r="Q1083" s="837"/>
      <c r="R1083" s="837"/>
      <c r="S1083" s="837"/>
      <c r="T1083" s="837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8:256" s="16" customFormat="1" ht="12.75">
      <c r="H1084" s="544"/>
      <c r="K1084" s="837"/>
      <c r="L1084" s="837"/>
      <c r="M1084" s="837"/>
      <c r="N1084" s="837"/>
      <c r="O1084" s="837"/>
      <c r="P1084" s="837"/>
      <c r="Q1084" s="837"/>
      <c r="R1084" s="837"/>
      <c r="S1084" s="837"/>
      <c r="T1084" s="837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8:256" s="16" customFormat="1" ht="12.75">
      <c r="H1085" s="544"/>
      <c r="K1085" s="837"/>
      <c r="L1085" s="837"/>
      <c r="M1085" s="837"/>
      <c r="N1085" s="837"/>
      <c r="O1085" s="837"/>
      <c r="P1085" s="837"/>
      <c r="Q1085" s="837"/>
      <c r="R1085" s="837"/>
      <c r="S1085" s="837"/>
      <c r="T1085" s="837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8:256" s="16" customFormat="1" ht="12.75">
      <c r="H1086" s="544"/>
      <c r="K1086" s="837"/>
      <c r="L1086" s="837"/>
      <c r="M1086" s="837"/>
      <c r="N1086" s="837"/>
      <c r="O1086" s="837"/>
      <c r="P1086" s="837"/>
      <c r="Q1086" s="837"/>
      <c r="R1086" s="837"/>
      <c r="S1086" s="837"/>
      <c r="T1086" s="837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8:256" s="16" customFormat="1" ht="12.75">
      <c r="H1087" s="544"/>
      <c r="K1087" s="837"/>
      <c r="L1087" s="837"/>
      <c r="M1087" s="837"/>
      <c r="N1087" s="837"/>
      <c r="O1087" s="837"/>
      <c r="P1087" s="837"/>
      <c r="Q1087" s="837"/>
      <c r="R1087" s="837"/>
      <c r="S1087" s="837"/>
      <c r="T1087" s="837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8:256" s="16" customFormat="1" ht="12.75">
      <c r="H1088" s="544"/>
      <c r="K1088" s="837"/>
      <c r="L1088" s="837"/>
      <c r="M1088" s="837"/>
      <c r="N1088" s="837"/>
      <c r="O1088" s="837"/>
      <c r="P1088" s="837"/>
      <c r="Q1088" s="837"/>
      <c r="R1088" s="837"/>
      <c r="S1088" s="837"/>
      <c r="T1088" s="837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8:256" s="16" customFormat="1" ht="12.75">
      <c r="H1089" s="544"/>
      <c r="K1089" s="837"/>
      <c r="L1089" s="837"/>
      <c r="M1089" s="837"/>
      <c r="N1089" s="837"/>
      <c r="O1089" s="837"/>
      <c r="P1089" s="837"/>
      <c r="Q1089" s="837"/>
      <c r="R1089" s="837"/>
      <c r="S1089" s="837"/>
      <c r="T1089" s="837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8:256" s="16" customFormat="1" ht="12.75">
      <c r="H1090" s="544"/>
      <c r="K1090" s="837"/>
      <c r="L1090" s="837"/>
      <c r="M1090" s="837"/>
      <c r="N1090" s="837"/>
      <c r="O1090" s="837"/>
      <c r="P1090" s="837"/>
      <c r="Q1090" s="837"/>
      <c r="R1090" s="837"/>
      <c r="S1090" s="837"/>
      <c r="T1090" s="837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8:256" s="16" customFormat="1" ht="12.75">
      <c r="H1091" s="544"/>
      <c r="K1091" s="837"/>
      <c r="L1091" s="837"/>
      <c r="M1091" s="837"/>
      <c r="N1091" s="837"/>
      <c r="O1091" s="837"/>
      <c r="P1091" s="837"/>
      <c r="Q1091" s="837"/>
      <c r="R1091" s="837"/>
      <c r="S1091" s="837"/>
      <c r="T1091" s="837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8:256" s="16" customFormat="1" ht="12.75">
      <c r="H1092" s="544"/>
      <c r="K1092" s="837"/>
      <c r="L1092" s="837"/>
      <c r="M1092" s="837"/>
      <c r="N1092" s="837"/>
      <c r="O1092" s="837"/>
      <c r="P1092" s="837"/>
      <c r="Q1092" s="837"/>
      <c r="R1092" s="837"/>
      <c r="S1092" s="837"/>
      <c r="T1092" s="837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8:256" s="16" customFormat="1" ht="12.75">
      <c r="H1093" s="544"/>
      <c r="K1093" s="837"/>
      <c r="L1093" s="837"/>
      <c r="M1093" s="837"/>
      <c r="N1093" s="837"/>
      <c r="O1093" s="837"/>
      <c r="P1093" s="837"/>
      <c r="Q1093" s="837"/>
      <c r="R1093" s="837"/>
      <c r="S1093" s="837"/>
      <c r="T1093" s="837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8:256" s="16" customFormat="1" ht="12.75">
      <c r="H1094" s="544"/>
      <c r="K1094" s="837"/>
      <c r="L1094" s="837"/>
      <c r="M1094" s="837"/>
      <c r="N1094" s="837"/>
      <c r="O1094" s="837"/>
      <c r="P1094" s="837"/>
      <c r="Q1094" s="837"/>
      <c r="R1094" s="837"/>
      <c r="S1094" s="837"/>
      <c r="T1094" s="837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8:256" s="16" customFormat="1" ht="12.75">
      <c r="H1095" s="544"/>
      <c r="K1095" s="837"/>
      <c r="L1095" s="837"/>
      <c r="M1095" s="837"/>
      <c r="N1095" s="837"/>
      <c r="O1095" s="837"/>
      <c r="P1095" s="837"/>
      <c r="Q1095" s="837"/>
      <c r="R1095" s="837"/>
      <c r="S1095" s="837"/>
      <c r="T1095" s="837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8:256" s="16" customFormat="1" ht="12.75">
      <c r="H1096" s="544"/>
      <c r="K1096" s="837"/>
      <c r="L1096" s="837"/>
      <c r="M1096" s="837"/>
      <c r="N1096" s="837"/>
      <c r="O1096" s="837"/>
      <c r="P1096" s="837"/>
      <c r="Q1096" s="837"/>
      <c r="R1096" s="837"/>
      <c r="S1096" s="837"/>
      <c r="T1096" s="837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8:256" s="16" customFormat="1" ht="12.75">
      <c r="H1097" s="544"/>
      <c r="K1097" s="837"/>
      <c r="L1097" s="837"/>
      <c r="M1097" s="837"/>
      <c r="N1097" s="837"/>
      <c r="O1097" s="837"/>
      <c r="P1097" s="837"/>
      <c r="Q1097" s="837"/>
      <c r="R1097" s="837"/>
      <c r="S1097" s="837"/>
      <c r="T1097" s="837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8:256" s="16" customFormat="1" ht="12.75">
      <c r="H1098" s="544"/>
      <c r="K1098" s="837"/>
      <c r="L1098" s="837"/>
      <c r="M1098" s="837"/>
      <c r="N1098" s="837"/>
      <c r="O1098" s="837"/>
      <c r="P1098" s="837"/>
      <c r="Q1098" s="837"/>
      <c r="R1098" s="837"/>
      <c r="S1098" s="837"/>
      <c r="T1098" s="837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8:256" s="16" customFormat="1" ht="12.75">
      <c r="H1099" s="544"/>
      <c r="K1099" s="837"/>
      <c r="L1099" s="837"/>
      <c r="M1099" s="837"/>
      <c r="N1099" s="837"/>
      <c r="O1099" s="837"/>
      <c r="P1099" s="837"/>
      <c r="Q1099" s="837"/>
      <c r="R1099" s="837"/>
      <c r="S1099" s="837"/>
      <c r="T1099" s="837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8:256" s="16" customFormat="1" ht="12.75">
      <c r="H1100" s="544"/>
      <c r="K1100" s="837"/>
      <c r="L1100" s="837"/>
      <c r="M1100" s="837"/>
      <c r="N1100" s="837"/>
      <c r="O1100" s="837"/>
      <c r="P1100" s="837"/>
      <c r="Q1100" s="837"/>
      <c r="R1100" s="837"/>
      <c r="S1100" s="837"/>
      <c r="T1100" s="837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8:256" s="16" customFormat="1" ht="12.75">
      <c r="H1101" s="544"/>
      <c r="K1101" s="837"/>
      <c r="L1101" s="837"/>
      <c r="M1101" s="837"/>
      <c r="N1101" s="837"/>
      <c r="O1101" s="837"/>
      <c r="P1101" s="837"/>
      <c r="Q1101" s="837"/>
      <c r="R1101" s="837"/>
      <c r="S1101" s="837"/>
      <c r="T1101" s="837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8:256" s="16" customFormat="1" ht="12.75">
      <c r="H1102" s="544"/>
      <c r="K1102" s="837"/>
      <c r="L1102" s="837"/>
      <c r="M1102" s="837"/>
      <c r="N1102" s="837"/>
      <c r="O1102" s="837"/>
      <c r="P1102" s="837"/>
      <c r="Q1102" s="837"/>
      <c r="R1102" s="837"/>
      <c r="S1102" s="837"/>
      <c r="T1102" s="837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8:256" s="16" customFormat="1" ht="12.75">
      <c r="H1103" s="544"/>
      <c r="K1103" s="837"/>
      <c r="L1103" s="837"/>
      <c r="M1103" s="837"/>
      <c r="N1103" s="837"/>
      <c r="O1103" s="837"/>
      <c r="P1103" s="837"/>
      <c r="Q1103" s="837"/>
      <c r="R1103" s="837"/>
      <c r="S1103" s="837"/>
      <c r="T1103" s="837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8:256" s="16" customFormat="1" ht="12.75">
      <c r="H1104" s="544"/>
      <c r="K1104" s="837"/>
      <c r="L1104" s="837"/>
      <c r="M1104" s="837"/>
      <c r="N1104" s="837"/>
      <c r="O1104" s="837"/>
      <c r="P1104" s="837"/>
      <c r="Q1104" s="837"/>
      <c r="R1104" s="837"/>
      <c r="S1104" s="837"/>
      <c r="T1104" s="837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8:256" s="16" customFormat="1" ht="12.75">
      <c r="H1105" s="544"/>
      <c r="K1105" s="837"/>
      <c r="L1105" s="837"/>
      <c r="M1105" s="837"/>
      <c r="N1105" s="837"/>
      <c r="O1105" s="837"/>
      <c r="P1105" s="837"/>
      <c r="Q1105" s="837"/>
      <c r="R1105" s="837"/>
      <c r="S1105" s="837"/>
      <c r="T1105" s="837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8:256" s="16" customFormat="1" ht="12.75">
      <c r="H1106" s="544"/>
      <c r="K1106" s="837"/>
      <c r="L1106" s="837"/>
      <c r="M1106" s="837"/>
      <c r="N1106" s="837"/>
      <c r="O1106" s="837"/>
      <c r="P1106" s="837"/>
      <c r="Q1106" s="837"/>
      <c r="R1106" s="837"/>
      <c r="S1106" s="837"/>
      <c r="T1106" s="837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8:256" s="16" customFormat="1" ht="12.75">
      <c r="H1107" s="544"/>
      <c r="K1107" s="837"/>
      <c r="L1107" s="837"/>
      <c r="M1107" s="837"/>
      <c r="N1107" s="837"/>
      <c r="O1107" s="837"/>
      <c r="P1107" s="837"/>
      <c r="Q1107" s="837"/>
      <c r="R1107" s="837"/>
      <c r="S1107" s="837"/>
      <c r="T1107" s="837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8:256" s="16" customFormat="1" ht="12.75">
      <c r="H1108" s="544"/>
      <c r="K1108" s="837"/>
      <c r="L1108" s="837"/>
      <c r="M1108" s="837"/>
      <c r="N1108" s="837"/>
      <c r="O1108" s="837"/>
      <c r="P1108" s="837"/>
      <c r="Q1108" s="837"/>
      <c r="R1108" s="837"/>
      <c r="S1108" s="837"/>
      <c r="T1108" s="837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8:256" s="16" customFormat="1" ht="12.75">
      <c r="H1109" s="544"/>
      <c r="K1109" s="837"/>
      <c r="L1109" s="837"/>
      <c r="M1109" s="837"/>
      <c r="N1109" s="837"/>
      <c r="O1109" s="837"/>
      <c r="P1109" s="837"/>
      <c r="Q1109" s="837"/>
      <c r="R1109" s="837"/>
      <c r="S1109" s="837"/>
      <c r="T1109" s="837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8:256" s="16" customFormat="1" ht="12.75">
      <c r="H1110" s="544"/>
      <c r="K1110" s="837"/>
      <c r="L1110" s="837"/>
      <c r="M1110" s="837"/>
      <c r="N1110" s="837"/>
      <c r="O1110" s="837"/>
      <c r="P1110" s="837"/>
      <c r="Q1110" s="837"/>
      <c r="R1110" s="837"/>
      <c r="S1110" s="837"/>
      <c r="T1110" s="837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8:256" s="16" customFormat="1" ht="12.75">
      <c r="H1111" s="544"/>
      <c r="K1111" s="837"/>
      <c r="L1111" s="837"/>
      <c r="M1111" s="837"/>
      <c r="N1111" s="837"/>
      <c r="O1111" s="837"/>
      <c r="P1111" s="837"/>
      <c r="Q1111" s="837"/>
      <c r="R1111" s="837"/>
      <c r="S1111" s="837"/>
      <c r="T1111" s="837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8:256" s="16" customFormat="1" ht="12.75">
      <c r="H1112" s="544"/>
      <c r="K1112" s="837"/>
      <c r="L1112" s="837"/>
      <c r="M1112" s="837"/>
      <c r="N1112" s="837"/>
      <c r="O1112" s="837"/>
      <c r="P1112" s="837"/>
      <c r="Q1112" s="837"/>
      <c r="R1112" s="837"/>
      <c r="S1112" s="837"/>
      <c r="T1112" s="837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8:256" s="16" customFormat="1" ht="12.75">
      <c r="H1113" s="544"/>
      <c r="K1113" s="837"/>
      <c r="L1113" s="837"/>
      <c r="M1113" s="837"/>
      <c r="N1113" s="837"/>
      <c r="O1113" s="837"/>
      <c r="P1113" s="837"/>
      <c r="Q1113" s="837"/>
      <c r="R1113" s="837"/>
      <c r="S1113" s="837"/>
      <c r="T1113" s="837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8:256" s="16" customFormat="1" ht="12.75">
      <c r="H1114" s="544"/>
      <c r="K1114" s="837"/>
      <c r="L1114" s="837"/>
      <c r="M1114" s="837"/>
      <c r="N1114" s="837"/>
      <c r="O1114" s="837"/>
      <c r="P1114" s="837"/>
      <c r="Q1114" s="837"/>
      <c r="R1114" s="837"/>
      <c r="S1114" s="837"/>
      <c r="T1114" s="837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8:256" s="16" customFormat="1" ht="12.75">
      <c r="H1115" s="544"/>
      <c r="K1115" s="837"/>
      <c r="L1115" s="837"/>
      <c r="M1115" s="837"/>
      <c r="N1115" s="837"/>
      <c r="O1115" s="837"/>
      <c r="P1115" s="837"/>
      <c r="Q1115" s="837"/>
      <c r="R1115" s="837"/>
      <c r="S1115" s="837"/>
      <c r="T1115" s="837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8:256" s="16" customFormat="1" ht="12.75">
      <c r="H1116" s="544"/>
      <c r="K1116" s="837"/>
      <c r="L1116" s="837"/>
      <c r="M1116" s="837"/>
      <c r="N1116" s="837"/>
      <c r="O1116" s="837"/>
      <c r="P1116" s="837"/>
      <c r="Q1116" s="837"/>
      <c r="R1116" s="837"/>
      <c r="S1116" s="837"/>
      <c r="T1116" s="837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8:256" s="16" customFormat="1" ht="12.75">
      <c r="H1117" s="544"/>
      <c r="K1117" s="837"/>
      <c r="L1117" s="837"/>
      <c r="M1117" s="837"/>
      <c r="N1117" s="837"/>
      <c r="O1117" s="837"/>
      <c r="P1117" s="837"/>
      <c r="Q1117" s="837"/>
      <c r="R1117" s="837"/>
      <c r="S1117" s="837"/>
      <c r="T1117" s="837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8:256" s="16" customFormat="1" ht="12.75">
      <c r="H1118" s="544"/>
      <c r="K1118" s="837"/>
      <c r="L1118" s="837"/>
      <c r="M1118" s="837"/>
      <c r="N1118" s="837"/>
      <c r="O1118" s="837"/>
      <c r="P1118" s="837"/>
      <c r="Q1118" s="837"/>
      <c r="R1118" s="837"/>
      <c r="S1118" s="837"/>
      <c r="T1118" s="837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8:256" s="16" customFormat="1" ht="12.75">
      <c r="H1119" s="544"/>
      <c r="K1119" s="837"/>
      <c r="L1119" s="837"/>
      <c r="M1119" s="837"/>
      <c r="N1119" s="837"/>
      <c r="O1119" s="837"/>
      <c r="P1119" s="837"/>
      <c r="Q1119" s="837"/>
      <c r="R1119" s="837"/>
      <c r="S1119" s="837"/>
      <c r="T1119" s="837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8:256" s="16" customFormat="1" ht="12.75">
      <c r="H1120" s="544"/>
      <c r="K1120" s="837"/>
      <c r="L1120" s="837"/>
      <c r="M1120" s="837"/>
      <c r="N1120" s="837"/>
      <c r="O1120" s="837"/>
      <c r="P1120" s="837"/>
      <c r="Q1120" s="837"/>
      <c r="R1120" s="837"/>
      <c r="S1120" s="837"/>
      <c r="T1120" s="837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8:256" s="16" customFormat="1" ht="12.75">
      <c r="H1121" s="544"/>
      <c r="K1121" s="837"/>
      <c r="L1121" s="837"/>
      <c r="M1121" s="837"/>
      <c r="N1121" s="837"/>
      <c r="O1121" s="837"/>
      <c r="P1121" s="837"/>
      <c r="Q1121" s="837"/>
      <c r="R1121" s="837"/>
      <c r="S1121" s="837"/>
      <c r="T1121" s="837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8:256" s="16" customFormat="1" ht="12.75">
      <c r="H1122" s="544"/>
      <c r="K1122" s="837"/>
      <c r="L1122" s="837"/>
      <c r="M1122" s="837"/>
      <c r="N1122" s="837"/>
      <c r="O1122" s="837"/>
      <c r="P1122" s="837"/>
      <c r="Q1122" s="837"/>
      <c r="R1122" s="837"/>
      <c r="S1122" s="837"/>
      <c r="T1122" s="837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8:256" s="16" customFormat="1" ht="12.75">
      <c r="H1123" s="544"/>
      <c r="K1123" s="837"/>
      <c r="L1123" s="837"/>
      <c r="M1123" s="837"/>
      <c r="N1123" s="837"/>
      <c r="O1123" s="837"/>
      <c r="P1123" s="837"/>
      <c r="Q1123" s="837"/>
      <c r="R1123" s="837"/>
      <c r="S1123" s="837"/>
      <c r="T1123" s="837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8:256" s="16" customFormat="1" ht="12.75">
      <c r="H1124" s="544"/>
      <c r="K1124" s="837"/>
      <c r="L1124" s="837"/>
      <c r="M1124" s="837"/>
      <c r="N1124" s="837"/>
      <c r="O1124" s="837"/>
      <c r="P1124" s="837"/>
      <c r="Q1124" s="837"/>
      <c r="R1124" s="837"/>
      <c r="S1124" s="837"/>
      <c r="T1124" s="837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8:256" s="16" customFormat="1" ht="12.75">
      <c r="H1125" s="544"/>
      <c r="K1125" s="837"/>
      <c r="L1125" s="837"/>
      <c r="M1125" s="837"/>
      <c r="N1125" s="837"/>
      <c r="O1125" s="837"/>
      <c r="P1125" s="837"/>
      <c r="Q1125" s="837"/>
      <c r="R1125" s="837"/>
      <c r="S1125" s="837"/>
      <c r="T1125" s="837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8:256" s="16" customFormat="1" ht="12.75">
      <c r="H1126" s="544"/>
      <c r="K1126" s="837"/>
      <c r="L1126" s="837"/>
      <c r="M1126" s="837"/>
      <c r="N1126" s="837"/>
      <c r="O1126" s="837"/>
      <c r="P1126" s="837"/>
      <c r="Q1126" s="837"/>
      <c r="R1126" s="837"/>
      <c r="S1126" s="837"/>
      <c r="T1126" s="837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8:256" s="16" customFormat="1" ht="12.75">
      <c r="H1127" s="544"/>
      <c r="K1127" s="837"/>
      <c r="L1127" s="837"/>
      <c r="M1127" s="837"/>
      <c r="N1127" s="837"/>
      <c r="O1127" s="837"/>
      <c r="P1127" s="837"/>
      <c r="Q1127" s="837"/>
      <c r="R1127" s="837"/>
      <c r="S1127" s="837"/>
      <c r="T1127" s="837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8:256" s="16" customFormat="1" ht="12.75">
      <c r="H1128" s="544"/>
      <c r="K1128" s="837"/>
      <c r="L1128" s="837"/>
      <c r="M1128" s="837"/>
      <c r="N1128" s="837"/>
      <c r="O1128" s="837"/>
      <c r="P1128" s="837"/>
      <c r="Q1128" s="837"/>
      <c r="R1128" s="837"/>
      <c r="S1128" s="837"/>
      <c r="T1128" s="837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8:256" s="16" customFormat="1" ht="12.75">
      <c r="H1129" s="544"/>
      <c r="K1129" s="837"/>
      <c r="L1129" s="837"/>
      <c r="M1129" s="837"/>
      <c r="N1129" s="837"/>
      <c r="O1129" s="837"/>
      <c r="P1129" s="837"/>
      <c r="Q1129" s="837"/>
      <c r="R1129" s="837"/>
      <c r="S1129" s="837"/>
      <c r="T1129" s="837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8:256" s="16" customFormat="1" ht="12.75">
      <c r="H1130" s="544"/>
      <c r="K1130" s="837"/>
      <c r="L1130" s="837"/>
      <c r="M1130" s="837"/>
      <c r="N1130" s="837"/>
      <c r="O1130" s="837"/>
      <c r="P1130" s="837"/>
      <c r="Q1130" s="837"/>
      <c r="R1130" s="837"/>
      <c r="S1130" s="837"/>
      <c r="T1130" s="837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8:256" s="16" customFormat="1" ht="12.75">
      <c r="H1131" s="544"/>
      <c r="K1131" s="837"/>
      <c r="L1131" s="837"/>
      <c r="M1131" s="837"/>
      <c r="N1131" s="837"/>
      <c r="O1131" s="837"/>
      <c r="P1131" s="837"/>
      <c r="Q1131" s="837"/>
      <c r="R1131" s="837"/>
      <c r="S1131" s="837"/>
      <c r="T1131" s="837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8:256" s="16" customFormat="1" ht="12.75">
      <c r="H1132" s="544"/>
      <c r="K1132" s="837"/>
      <c r="L1132" s="837"/>
      <c r="M1132" s="837"/>
      <c r="N1132" s="837"/>
      <c r="O1132" s="837"/>
      <c r="P1132" s="837"/>
      <c r="Q1132" s="837"/>
      <c r="R1132" s="837"/>
      <c r="S1132" s="837"/>
      <c r="T1132" s="837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8:256" s="16" customFormat="1" ht="12.75">
      <c r="H1133" s="544"/>
      <c r="K1133" s="837"/>
      <c r="L1133" s="837"/>
      <c r="M1133" s="837"/>
      <c r="N1133" s="837"/>
      <c r="O1133" s="837"/>
      <c r="P1133" s="837"/>
      <c r="Q1133" s="837"/>
      <c r="R1133" s="837"/>
      <c r="S1133" s="837"/>
      <c r="T1133" s="837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8:256" s="16" customFormat="1" ht="12.75">
      <c r="H1134" s="544"/>
      <c r="K1134" s="837"/>
      <c r="L1134" s="837"/>
      <c r="M1134" s="837"/>
      <c r="N1134" s="837"/>
      <c r="O1134" s="837"/>
      <c r="P1134" s="837"/>
      <c r="Q1134" s="837"/>
      <c r="R1134" s="837"/>
      <c r="S1134" s="837"/>
      <c r="T1134" s="837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8:256" s="16" customFormat="1" ht="12.75">
      <c r="H1135" s="544"/>
      <c r="K1135" s="837"/>
      <c r="L1135" s="837"/>
      <c r="M1135" s="837"/>
      <c r="N1135" s="837"/>
      <c r="O1135" s="837"/>
      <c r="P1135" s="837"/>
      <c r="Q1135" s="837"/>
      <c r="R1135" s="837"/>
      <c r="S1135" s="837"/>
      <c r="T1135" s="837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8:256" s="16" customFormat="1" ht="12.75">
      <c r="H1136" s="544"/>
      <c r="K1136" s="837"/>
      <c r="L1136" s="837"/>
      <c r="M1136" s="837"/>
      <c r="N1136" s="837"/>
      <c r="O1136" s="837"/>
      <c r="P1136" s="837"/>
      <c r="Q1136" s="837"/>
      <c r="R1136" s="837"/>
      <c r="S1136" s="837"/>
      <c r="T1136" s="837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8:256" s="16" customFormat="1" ht="12.75">
      <c r="H1137" s="544"/>
      <c r="K1137" s="837"/>
      <c r="L1137" s="837"/>
      <c r="M1137" s="837"/>
      <c r="N1137" s="837"/>
      <c r="O1137" s="837"/>
      <c r="P1137" s="837"/>
      <c r="Q1137" s="837"/>
      <c r="R1137" s="837"/>
      <c r="S1137" s="837"/>
      <c r="T1137" s="837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8:256" s="16" customFormat="1" ht="12.75">
      <c r="H1138" s="544"/>
      <c r="K1138" s="837"/>
      <c r="L1138" s="837"/>
      <c r="M1138" s="837"/>
      <c r="N1138" s="837"/>
      <c r="O1138" s="837"/>
      <c r="P1138" s="837"/>
      <c r="Q1138" s="837"/>
      <c r="R1138" s="837"/>
      <c r="S1138" s="837"/>
      <c r="T1138" s="837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8:256" s="16" customFormat="1" ht="12.75">
      <c r="H1139" s="544"/>
      <c r="K1139" s="837"/>
      <c r="L1139" s="837"/>
      <c r="M1139" s="837"/>
      <c r="N1139" s="837"/>
      <c r="O1139" s="837"/>
      <c r="P1139" s="837"/>
      <c r="Q1139" s="837"/>
      <c r="R1139" s="837"/>
      <c r="S1139" s="837"/>
      <c r="T1139" s="837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8:256" s="16" customFormat="1" ht="12.75">
      <c r="H1140" s="544"/>
      <c r="K1140" s="837"/>
      <c r="L1140" s="837"/>
      <c r="M1140" s="837"/>
      <c r="N1140" s="837"/>
      <c r="O1140" s="837"/>
      <c r="P1140" s="837"/>
      <c r="Q1140" s="837"/>
      <c r="R1140" s="837"/>
      <c r="S1140" s="837"/>
      <c r="T1140" s="837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8:256" s="16" customFormat="1" ht="12.75">
      <c r="H1141" s="544"/>
      <c r="K1141" s="837"/>
      <c r="L1141" s="837"/>
      <c r="M1141" s="837"/>
      <c r="N1141" s="837"/>
      <c r="O1141" s="837"/>
      <c r="P1141" s="837"/>
      <c r="Q1141" s="837"/>
      <c r="R1141" s="837"/>
      <c r="S1141" s="837"/>
      <c r="T1141" s="837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8:256" s="16" customFormat="1" ht="12.75">
      <c r="H1142" s="544"/>
      <c r="K1142" s="837"/>
      <c r="L1142" s="837"/>
      <c r="M1142" s="837"/>
      <c r="N1142" s="837"/>
      <c r="O1142" s="837"/>
      <c r="P1142" s="837"/>
      <c r="Q1142" s="837"/>
      <c r="R1142" s="837"/>
      <c r="S1142" s="837"/>
      <c r="T1142" s="837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8:256" s="16" customFormat="1" ht="12.75">
      <c r="H1143" s="544"/>
      <c r="K1143" s="837"/>
      <c r="L1143" s="837"/>
      <c r="M1143" s="837"/>
      <c r="N1143" s="837"/>
      <c r="O1143" s="837"/>
      <c r="P1143" s="837"/>
      <c r="Q1143" s="837"/>
      <c r="R1143" s="837"/>
      <c r="S1143" s="837"/>
      <c r="T1143" s="837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8:256" s="16" customFormat="1" ht="12.75">
      <c r="H1144" s="544"/>
      <c r="K1144" s="837"/>
      <c r="L1144" s="837"/>
      <c r="M1144" s="837"/>
      <c r="N1144" s="837"/>
      <c r="O1144" s="837"/>
      <c r="P1144" s="837"/>
      <c r="Q1144" s="837"/>
      <c r="R1144" s="837"/>
      <c r="S1144" s="837"/>
      <c r="T1144" s="837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8:256" s="16" customFormat="1" ht="12.75">
      <c r="H1145" s="544"/>
      <c r="K1145" s="837"/>
      <c r="L1145" s="837"/>
      <c r="M1145" s="837"/>
      <c r="N1145" s="837"/>
      <c r="O1145" s="837"/>
      <c r="P1145" s="837"/>
      <c r="Q1145" s="837"/>
      <c r="R1145" s="837"/>
      <c r="S1145" s="837"/>
      <c r="T1145" s="837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8:256" s="16" customFormat="1" ht="12.75">
      <c r="H1146" s="544"/>
      <c r="K1146" s="837"/>
      <c r="L1146" s="837"/>
      <c r="M1146" s="837"/>
      <c r="N1146" s="837"/>
      <c r="O1146" s="837"/>
      <c r="P1146" s="837"/>
      <c r="Q1146" s="837"/>
      <c r="R1146" s="837"/>
      <c r="S1146" s="837"/>
      <c r="T1146" s="837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8:256" s="16" customFormat="1" ht="12.75">
      <c r="H1147" s="544"/>
      <c r="K1147" s="837"/>
      <c r="L1147" s="837"/>
      <c r="M1147" s="837"/>
      <c r="N1147" s="837"/>
      <c r="O1147" s="837"/>
      <c r="P1147" s="837"/>
      <c r="Q1147" s="837"/>
      <c r="R1147" s="837"/>
      <c r="S1147" s="837"/>
      <c r="T1147" s="837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8:256" s="16" customFormat="1" ht="12.75">
      <c r="H1148" s="544"/>
      <c r="K1148" s="837"/>
      <c r="L1148" s="837"/>
      <c r="M1148" s="837"/>
      <c r="N1148" s="837"/>
      <c r="O1148" s="837"/>
      <c r="P1148" s="837"/>
      <c r="Q1148" s="837"/>
      <c r="R1148" s="837"/>
      <c r="S1148" s="837"/>
      <c r="T1148" s="837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8:256" s="16" customFormat="1" ht="12.75">
      <c r="H1149" s="544"/>
      <c r="K1149" s="837"/>
      <c r="L1149" s="837"/>
      <c r="M1149" s="837"/>
      <c r="N1149" s="837"/>
      <c r="O1149" s="837"/>
      <c r="P1149" s="837"/>
      <c r="Q1149" s="837"/>
      <c r="R1149" s="837"/>
      <c r="S1149" s="837"/>
      <c r="T1149" s="837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8:256" s="16" customFormat="1" ht="12.75">
      <c r="H1150" s="544"/>
      <c r="K1150" s="837"/>
      <c r="L1150" s="837"/>
      <c r="M1150" s="837"/>
      <c r="N1150" s="837"/>
      <c r="O1150" s="837"/>
      <c r="P1150" s="837"/>
      <c r="Q1150" s="837"/>
      <c r="R1150" s="837"/>
      <c r="S1150" s="837"/>
      <c r="T1150" s="837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8:256" s="16" customFormat="1" ht="12.75">
      <c r="H1151" s="544"/>
      <c r="K1151" s="837"/>
      <c r="L1151" s="837"/>
      <c r="M1151" s="837"/>
      <c r="N1151" s="837"/>
      <c r="O1151" s="837"/>
      <c r="P1151" s="837"/>
      <c r="Q1151" s="837"/>
      <c r="R1151" s="837"/>
      <c r="S1151" s="837"/>
      <c r="T1151" s="837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8:256" s="16" customFormat="1" ht="12.75">
      <c r="H1152" s="544"/>
      <c r="K1152" s="837"/>
      <c r="L1152" s="837"/>
      <c r="M1152" s="837"/>
      <c r="N1152" s="837"/>
      <c r="O1152" s="837"/>
      <c r="P1152" s="837"/>
      <c r="Q1152" s="837"/>
      <c r="R1152" s="837"/>
      <c r="S1152" s="837"/>
      <c r="T1152" s="837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8:256" s="16" customFormat="1" ht="12.75">
      <c r="H1153" s="544"/>
      <c r="K1153" s="837"/>
      <c r="L1153" s="837"/>
      <c r="M1153" s="837"/>
      <c r="N1153" s="837"/>
      <c r="O1153" s="837"/>
      <c r="P1153" s="837"/>
      <c r="Q1153" s="837"/>
      <c r="R1153" s="837"/>
      <c r="S1153" s="837"/>
      <c r="T1153" s="837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8:256" s="16" customFormat="1" ht="12.75">
      <c r="H1154" s="544"/>
      <c r="K1154" s="837"/>
      <c r="L1154" s="837"/>
      <c r="M1154" s="837"/>
      <c r="N1154" s="837"/>
      <c r="O1154" s="837"/>
      <c r="P1154" s="837"/>
      <c r="Q1154" s="837"/>
      <c r="R1154" s="837"/>
      <c r="S1154" s="837"/>
      <c r="T1154" s="837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8:256" s="16" customFormat="1" ht="12.75">
      <c r="H1155" s="544"/>
      <c r="K1155" s="837"/>
      <c r="L1155" s="837"/>
      <c r="M1155" s="837"/>
      <c r="N1155" s="837"/>
      <c r="O1155" s="837"/>
      <c r="P1155" s="837"/>
      <c r="Q1155" s="837"/>
      <c r="R1155" s="837"/>
      <c r="S1155" s="837"/>
      <c r="T1155" s="837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8:256" s="16" customFormat="1" ht="12.75">
      <c r="H1156" s="544"/>
      <c r="K1156" s="837"/>
      <c r="L1156" s="837"/>
      <c r="M1156" s="837"/>
      <c r="N1156" s="837"/>
      <c r="O1156" s="837"/>
      <c r="P1156" s="837"/>
      <c r="Q1156" s="837"/>
      <c r="R1156" s="837"/>
      <c r="S1156" s="837"/>
      <c r="T1156" s="837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8:256" s="16" customFormat="1" ht="12.75">
      <c r="H1157" s="544"/>
      <c r="K1157" s="837"/>
      <c r="L1157" s="837"/>
      <c r="M1157" s="837"/>
      <c r="N1157" s="837"/>
      <c r="O1157" s="837"/>
      <c r="P1157" s="837"/>
      <c r="Q1157" s="837"/>
      <c r="R1157" s="837"/>
      <c r="S1157" s="837"/>
      <c r="T1157" s="837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8:256" s="16" customFormat="1" ht="12.75">
      <c r="H1158" s="544"/>
      <c r="K1158" s="837"/>
      <c r="L1158" s="837"/>
      <c r="M1158" s="837"/>
      <c r="N1158" s="837"/>
      <c r="O1158" s="837"/>
      <c r="P1158" s="837"/>
      <c r="Q1158" s="837"/>
      <c r="R1158" s="837"/>
      <c r="S1158" s="837"/>
      <c r="T1158" s="837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</row>
    <row r="1159" spans="8:256" s="16" customFormat="1" ht="12.75">
      <c r="H1159" s="544"/>
      <c r="K1159" s="837"/>
      <c r="L1159" s="837"/>
      <c r="M1159" s="837"/>
      <c r="N1159" s="837"/>
      <c r="O1159" s="837"/>
      <c r="P1159" s="837"/>
      <c r="Q1159" s="837"/>
      <c r="R1159" s="837"/>
      <c r="S1159" s="837"/>
      <c r="T1159" s="837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</row>
    <row r="1160" spans="8:256" s="16" customFormat="1" ht="12.75">
      <c r="H1160" s="544"/>
      <c r="K1160" s="837"/>
      <c r="L1160" s="837"/>
      <c r="M1160" s="837"/>
      <c r="N1160" s="837"/>
      <c r="O1160" s="837"/>
      <c r="P1160" s="837"/>
      <c r="Q1160" s="837"/>
      <c r="R1160" s="837"/>
      <c r="S1160" s="837"/>
      <c r="T1160" s="837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</row>
    <row r="1161" spans="8:256" s="16" customFormat="1" ht="12.75">
      <c r="H1161" s="544"/>
      <c r="K1161" s="837"/>
      <c r="L1161" s="837"/>
      <c r="M1161" s="837"/>
      <c r="N1161" s="837"/>
      <c r="O1161" s="837"/>
      <c r="P1161" s="837"/>
      <c r="Q1161" s="837"/>
      <c r="R1161" s="837"/>
      <c r="S1161" s="837"/>
      <c r="T1161" s="837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</row>
    <row r="1162" spans="8:256" s="16" customFormat="1" ht="12.75">
      <c r="H1162" s="544"/>
      <c r="K1162" s="837"/>
      <c r="L1162" s="837"/>
      <c r="M1162" s="837"/>
      <c r="N1162" s="837"/>
      <c r="O1162" s="837"/>
      <c r="P1162" s="837"/>
      <c r="Q1162" s="837"/>
      <c r="R1162" s="837"/>
      <c r="S1162" s="837"/>
      <c r="T1162" s="837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</row>
    <row r="1163" spans="8:256" s="16" customFormat="1" ht="12.75">
      <c r="H1163" s="544"/>
      <c r="K1163" s="837"/>
      <c r="L1163" s="837"/>
      <c r="M1163" s="837"/>
      <c r="N1163" s="837"/>
      <c r="O1163" s="837"/>
      <c r="P1163" s="837"/>
      <c r="Q1163" s="837"/>
      <c r="R1163" s="837"/>
      <c r="S1163" s="837"/>
      <c r="T1163" s="837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</row>
    <row r="1164" spans="8:256" s="16" customFormat="1" ht="12.75">
      <c r="H1164" s="544"/>
      <c r="K1164" s="837"/>
      <c r="L1164" s="837"/>
      <c r="M1164" s="837"/>
      <c r="N1164" s="837"/>
      <c r="O1164" s="837"/>
      <c r="P1164" s="837"/>
      <c r="Q1164" s="837"/>
      <c r="R1164" s="837"/>
      <c r="S1164" s="837"/>
      <c r="T1164" s="837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</row>
    <row r="1165" spans="8:256" s="16" customFormat="1" ht="12.75">
      <c r="H1165" s="544"/>
      <c r="K1165" s="837"/>
      <c r="L1165" s="837"/>
      <c r="M1165" s="837"/>
      <c r="N1165" s="837"/>
      <c r="O1165" s="837"/>
      <c r="P1165" s="837"/>
      <c r="Q1165" s="837"/>
      <c r="R1165" s="837"/>
      <c r="S1165" s="837"/>
      <c r="T1165" s="837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</row>
    <row r="1166" spans="8:256" s="16" customFormat="1" ht="12.75">
      <c r="H1166" s="544"/>
      <c r="K1166" s="837"/>
      <c r="L1166" s="837"/>
      <c r="M1166" s="837"/>
      <c r="N1166" s="837"/>
      <c r="O1166" s="837"/>
      <c r="P1166" s="837"/>
      <c r="Q1166" s="837"/>
      <c r="R1166" s="837"/>
      <c r="S1166" s="837"/>
      <c r="T1166" s="837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</row>
    <row r="1167" spans="8:256" s="16" customFormat="1" ht="12.75">
      <c r="H1167" s="544"/>
      <c r="K1167" s="837"/>
      <c r="L1167" s="837"/>
      <c r="M1167" s="837"/>
      <c r="N1167" s="837"/>
      <c r="O1167" s="837"/>
      <c r="P1167" s="837"/>
      <c r="Q1167" s="837"/>
      <c r="R1167" s="837"/>
      <c r="S1167" s="837"/>
      <c r="T1167" s="837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</row>
    <row r="1168" spans="8:256" s="16" customFormat="1" ht="12.75">
      <c r="H1168" s="544"/>
      <c r="K1168" s="837"/>
      <c r="L1168" s="837"/>
      <c r="M1168" s="837"/>
      <c r="N1168" s="837"/>
      <c r="O1168" s="837"/>
      <c r="P1168" s="837"/>
      <c r="Q1168" s="837"/>
      <c r="R1168" s="837"/>
      <c r="S1168" s="837"/>
      <c r="T1168" s="837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</row>
    <row r="1169" spans="8:256" s="16" customFormat="1" ht="12.75">
      <c r="H1169" s="544"/>
      <c r="K1169" s="837"/>
      <c r="L1169" s="837"/>
      <c r="M1169" s="837"/>
      <c r="N1169" s="837"/>
      <c r="O1169" s="837"/>
      <c r="P1169" s="837"/>
      <c r="Q1169" s="837"/>
      <c r="R1169" s="837"/>
      <c r="S1169" s="837"/>
      <c r="T1169" s="837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</row>
    <row r="1170" spans="8:256" s="16" customFormat="1" ht="12.75">
      <c r="H1170" s="544"/>
      <c r="K1170" s="837"/>
      <c r="L1170" s="837"/>
      <c r="M1170" s="837"/>
      <c r="N1170" s="837"/>
      <c r="O1170" s="837"/>
      <c r="P1170" s="837"/>
      <c r="Q1170" s="837"/>
      <c r="R1170" s="837"/>
      <c r="S1170" s="837"/>
      <c r="T1170" s="837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</row>
    <row r="1171" spans="8:256" s="16" customFormat="1" ht="12.75">
      <c r="H1171" s="544"/>
      <c r="K1171" s="837"/>
      <c r="L1171" s="837"/>
      <c r="M1171" s="837"/>
      <c r="N1171" s="837"/>
      <c r="O1171" s="837"/>
      <c r="P1171" s="837"/>
      <c r="Q1171" s="837"/>
      <c r="R1171" s="837"/>
      <c r="S1171" s="837"/>
      <c r="T1171" s="837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</row>
    <row r="1172" spans="8:256" s="16" customFormat="1" ht="12.75">
      <c r="H1172" s="544"/>
      <c r="K1172" s="837"/>
      <c r="L1172" s="837"/>
      <c r="M1172" s="837"/>
      <c r="N1172" s="837"/>
      <c r="O1172" s="837"/>
      <c r="P1172" s="837"/>
      <c r="Q1172" s="837"/>
      <c r="R1172" s="837"/>
      <c r="S1172" s="837"/>
      <c r="T1172" s="837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</row>
    <row r="1173" spans="8:256" s="16" customFormat="1" ht="12.75">
      <c r="H1173" s="544"/>
      <c r="K1173" s="837"/>
      <c r="L1173" s="837"/>
      <c r="M1173" s="837"/>
      <c r="N1173" s="837"/>
      <c r="O1173" s="837"/>
      <c r="P1173" s="837"/>
      <c r="Q1173" s="837"/>
      <c r="R1173" s="837"/>
      <c r="S1173" s="837"/>
      <c r="T1173" s="837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</row>
    <row r="1174" spans="8:256" s="16" customFormat="1" ht="12.75">
      <c r="H1174" s="544"/>
      <c r="K1174" s="837"/>
      <c r="L1174" s="837"/>
      <c r="M1174" s="837"/>
      <c r="N1174" s="837"/>
      <c r="O1174" s="837"/>
      <c r="P1174" s="837"/>
      <c r="Q1174" s="837"/>
      <c r="R1174" s="837"/>
      <c r="S1174" s="837"/>
      <c r="T1174" s="837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</row>
    <row r="1175" spans="8:256" s="16" customFormat="1" ht="12.75">
      <c r="H1175" s="544"/>
      <c r="K1175" s="837"/>
      <c r="L1175" s="837"/>
      <c r="M1175" s="837"/>
      <c r="N1175" s="837"/>
      <c r="O1175" s="837"/>
      <c r="P1175" s="837"/>
      <c r="Q1175" s="837"/>
      <c r="R1175" s="837"/>
      <c r="S1175" s="837"/>
      <c r="T1175" s="837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</row>
    <row r="1176" spans="8:256" s="16" customFormat="1" ht="12.75">
      <c r="H1176" s="544"/>
      <c r="K1176" s="837"/>
      <c r="L1176" s="837"/>
      <c r="M1176" s="837"/>
      <c r="N1176" s="837"/>
      <c r="O1176" s="837"/>
      <c r="P1176" s="837"/>
      <c r="Q1176" s="837"/>
      <c r="R1176" s="837"/>
      <c r="S1176" s="837"/>
      <c r="T1176" s="837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</row>
    <row r="1177" spans="8:256" s="16" customFormat="1" ht="12.75">
      <c r="H1177" s="544"/>
      <c r="K1177" s="837"/>
      <c r="L1177" s="837"/>
      <c r="M1177" s="837"/>
      <c r="N1177" s="837"/>
      <c r="O1177" s="837"/>
      <c r="P1177" s="837"/>
      <c r="Q1177" s="837"/>
      <c r="R1177" s="837"/>
      <c r="S1177" s="837"/>
      <c r="T1177" s="837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</row>
    <row r="1178" spans="7:256" s="16" customFormat="1" ht="12.75">
      <c r="G1178" s="2"/>
      <c r="H1178" s="544"/>
      <c r="K1178" s="837"/>
      <c r="L1178" s="837"/>
      <c r="M1178" s="837"/>
      <c r="N1178" s="837"/>
      <c r="O1178" s="837"/>
      <c r="P1178" s="837"/>
      <c r="Q1178" s="837"/>
      <c r="R1178" s="837"/>
      <c r="S1178" s="837"/>
      <c r="T1178" s="837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</row>
    <row r="1179" spans="7:256" s="16" customFormat="1" ht="12.75">
      <c r="G1179" s="2"/>
      <c r="H1179" s="544"/>
      <c r="K1179" s="837"/>
      <c r="L1179" s="837"/>
      <c r="M1179" s="837"/>
      <c r="N1179" s="837"/>
      <c r="O1179" s="837"/>
      <c r="P1179" s="837"/>
      <c r="Q1179" s="837"/>
      <c r="R1179" s="837"/>
      <c r="S1179" s="837"/>
      <c r="T1179" s="837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</row>
    <row r="1180" spans="7:256" s="16" customFormat="1" ht="12.75">
      <c r="G1180" s="2"/>
      <c r="H1180" s="544"/>
      <c r="K1180" s="837"/>
      <c r="L1180" s="837"/>
      <c r="M1180" s="837"/>
      <c r="N1180" s="837"/>
      <c r="O1180" s="837"/>
      <c r="P1180" s="837"/>
      <c r="Q1180" s="837"/>
      <c r="R1180" s="837"/>
      <c r="S1180" s="837"/>
      <c r="T1180" s="837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</row>
    <row r="1181" spans="7:256" s="16" customFormat="1" ht="12.75">
      <c r="G1181" s="2"/>
      <c r="H1181" s="544"/>
      <c r="K1181" s="837"/>
      <c r="L1181" s="837"/>
      <c r="M1181" s="837"/>
      <c r="N1181" s="837"/>
      <c r="O1181" s="837"/>
      <c r="P1181" s="837"/>
      <c r="Q1181" s="837"/>
      <c r="R1181" s="837"/>
      <c r="S1181" s="837"/>
      <c r="T1181" s="837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</row>
    <row r="1182" spans="7:256" s="16" customFormat="1" ht="12.75">
      <c r="G1182" s="2"/>
      <c r="H1182" s="544"/>
      <c r="K1182" s="837"/>
      <c r="L1182" s="837"/>
      <c r="M1182" s="837"/>
      <c r="N1182" s="837"/>
      <c r="O1182" s="837"/>
      <c r="P1182" s="837"/>
      <c r="Q1182" s="837"/>
      <c r="R1182" s="837"/>
      <c r="S1182" s="837"/>
      <c r="T1182" s="837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</row>
    <row r="1183" spans="7:256" s="16" customFormat="1" ht="12.75">
      <c r="G1183" s="2"/>
      <c r="H1183" s="544"/>
      <c r="K1183" s="837"/>
      <c r="L1183" s="837"/>
      <c r="M1183" s="837"/>
      <c r="N1183" s="837"/>
      <c r="O1183" s="837"/>
      <c r="P1183" s="837"/>
      <c r="Q1183" s="837"/>
      <c r="R1183" s="837"/>
      <c r="S1183" s="837"/>
      <c r="T1183" s="837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</row>
    <row r="1184" spans="7:256" s="16" customFormat="1" ht="12.75">
      <c r="G1184" s="2"/>
      <c r="H1184" s="544"/>
      <c r="K1184" s="837"/>
      <c r="L1184" s="837"/>
      <c r="M1184" s="837"/>
      <c r="N1184" s="837"/>
      <c r="O1184" s="837"/>
      <c r="P1184" s="837"/>
      <c r="Q1184" s="837"/>
      <c r="R1184" s="837"/>
      <c r="S1184" s="837"/>
      <c r="T1184" s="837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</row>
    <row r="1185" spans="7:256" s="16" customFormat="1" ht="12.75">
      <c r="G1185" s="2"/>
      <c r="H1185" s="544"/>
      <c r="K1185" s="837"/>
      <c r="L1185" s="837"/>
      <c r="M1185" s="837"/>
      <c r="N1185" s="837"/>
      <c r="O1185" s="837"/>
      <c r="P1185" s="837"/>
      <c r="Q1185" s="837"/>
      <c r="R1185" s="837"/>
      <c r="S1185" s="837"/>
      <c r="T1185" s="837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7:256" s="16" customFormat="1" ht="12.75">
      <c r="G1186" s="2"/>
      <c r="H1186" s="544"/>
      <c r="K1186" s="837"/>
      <c r="L1186" s="837"/>
      <c r="M1186" s="837"/>
      <c r="N1186" s="837"/>
      <c r="O1186" s="837"/>
      <c r="P1186" s="837"/>
      <c r="Q1186" s="837"/>
      <c r="R1186" s="837"/>
      <c r="S1186" s="837"/>
      <c r="T1186" s="837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7:256" s="16" customFormat="1" ht="12.75">
      <c r="G1187" s="2"/>
      <c r="H1187" s="544"/>
      <c r="K1187" s="837"/>
      <c r="L1187" s="837"/>
      <c r="M1187" s="837"/>
      <c r="N1187" s="837"/>
      <c r="O1187" s="837"/>
      <c r="P1187" s="837"/>
      <c r="Q1187" s="837"/>
      <c r="R1187" s="837"/>
      <c r="S1187" s="837"/>
      <c r="T1187" s="837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</row>
    <row r="1188" spans="7:256" s="16" customFormat="1" ht="12.75">
      <c r="G1188" s="2"/>
      <c r="H1188" s="544"/>
      <c r="K1188" s="837"/>
      <c r="L1188" s="837"/>
      <c r="M1188" s="837"/>
      <c r="N1188" s="837"/>
      <c r="O1188" s="837"/>
      <c r="P1188" s="837"/>
      <c r="Q1188" s="837"/>
      <c r="R1188" s="837"/>
      <c r="S1188" s="837"/>
      <c r="T1188" s="837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</row>
    <row r="1189" spans="7:256" s="16" customFormat="1" ht="12.75">
      <c r="G1189" s="2"/>
      <c r="H1189" s="544"/>
      <c r="K1189" s="837"/>
      <c r="L1189" s="837"/>
      <c r="M1189" s="837"/>
      <c r="N1189" s="837"/>
      <c r="O1189" s="837"/>
      <c r="P1189" s="837"/>
      <c r="Q1189" s="837"/>
      <c r="R1189" s="837"/>
      <c r="S1189" s="837"/>
      <c r="T1189" s="837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</row>
    <row r="1190" spans="3:256" s="16" customFormat="1" ht="12.75">
      <c r="C1190" s="2"/>
      <c r="D1190" s="2"/>
      <c r="G1190" s="2"/>
      <c r="H1190" s="544"/>
      <c r="K1190" s="837"/>
      <c r="L1190" s="837"/>
      <c r="M1190" s="837"/>
      <c r="N1190" s="837"/>
      <c r="O1190" s="837"/>
      <c r="P1190" s="837"/>
      <c r="Q1190" s="837"/>
      <c r="R1190" s="837"/>
      <c r="S1190" s="837"/>
      <c r="T1190" s="837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</row>
    <row r="1191" spans="3:256" s="16" customFormat="1" ht="12.75">
      <c r="C1191" s="2"/>
      <c r="D1191" s="2"/>
      <c r="G1191" s="2"/>
      <c r="H1191" s="544"/>
      <c r="K1191" s="837"/>
      <c r="L1191" s="837"/>
      <c r="M1191" s="837"/>
      <c r="N1191" s="837"/>
      <c r="O1191" s="837"/>
      <c r="P1191" s="837"/>
      <c r="Q1191" s="837"/>
      <c r="R1191" s="837"/>
      <c r="S1191" s="837"/>
      <c r="T1191" s="837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</row>
    <row r="1192" spans="3:256" s="16" customFormat="1" ht="12.75">
      <c r="C1192" s="2"/>
      <c r="D1192" s="2"/>
      <c r="G1192" s="2"/>
      <c r="H1192" s="544"/>
      <c r="K1192" s="837"/>
      <c r="L1192" s="837"/>
      <c r="M1192" s="837"/>
      <c r="N1192" s="837"/>
      <c r="O1192" s="837"/>
      <c r="P1192" s="837"/>
      <c r="Q1192" s="837"/>
      <c r="R1192" s="837"/>
      <c r="S1192" s="837"/>
      <c r="T1192" s="837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</row>
    <row r="1193" spans="3:256" s="16" customFormat="1" ht="12.75">
      <c r="C1193" s="2"/>
      <c r="D1193" s="2"/>
      <c r="E1193" s="2"/>
      <c r="F1193" s="2"/>
      <c r="G1193" s="2"/>
      <c r="H1193" s="544"/>
      <c r="K1193" s="837"/>
      <c r="L1193" s="837"/>
      <c r="M1193" s="837"/>
      <c r="N1193" s="837"/>
      <c r="O1193" s="837"/>
      <c r="P1193" s="837"/>
      <c r="Q1193" s="837"/>
      <c r="R1193" s="837"/>
      <c r="S1193" s="837"/>
      <c r="T1193" s="837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</row>
    <row r="1194" spans="3:256" s="16" customFormat="1" ht="12.75">
      <c r="C1194" s="2"/>
      <c r="D1194" s="2"/>
      <c r="E1194" s="2"/>
      <c r="F1194" s="2"/>
      <c r="G1194" s="2"/>
      <c r="H1194" s="544"/>
      <c r="K1194" s="837"/>
      <c r="L1194" s="837"/>
      <c r="M1194" s="837"/>
      <c r="N1194" s="837"/>
      <c r="O1194" s="837"/>
      <c r="P1194" s="837"/>
      <c r="Q1194" s="837"/>
      <c r="R1194" s="837"/>
      <c r="S1194" s="837"/>
      <c r="T1194" s="837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</row>
    <row r="1195" spans="3:256" s="16" customFormat="1" ht="12.75">
      <c r="C1195" s="2"/>
      <c r="D1195" s="2"/>
      <c r="E1195" s="2"/>
      <c r="F1195" s="2"/>
      <c r="G1195" s="2"/>
      <c r="H1195" s="544"/>
      <c r="K1195" s="837"/>
      <c r="L1195" s="837"/>
      <c r="M1195" s="837"/>
      <c r="N1195" s="837"/>
      <c r="O1195" s="837"/>
      <c r="P1195" s="837"/>
      <c r="Q1195" s="837"/>
      <c r="R1195" s="837"/>
      <c r="S1195" s="837"/>
      <c r="T1195" s="837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</row>
    <row r="1196" spans="3:256" s="16" customFormat="1" ht="12.75">
      <c r="C1196" s="2"/>
      <c r="D1196" s="2"/>
      <c r="E1196" s="2"/>
      <c r="F1196" s="2"/>
      <c r="G1196" s="2"/>
      <c r="H1196" s="544"/>
      <c r="K1196" s="837"/>
      <c r="L1196" s="837"/>
      <c r="M1196" s="837"/>
      <c r="N1196" s="837"/>
      <c r="O1196" s="837"/>
      <c r="P1196" s="837"/>
      <c r="Q1196" s="837"/>
      <c r="R1196" s="837"/>
      <c r="S1196" s="837"/>
      <c r="T1196" s="837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</row>
    <row r="1197" spans="3:256" s="16" customFormat="1" ht="12.75">
      <c r="C1197" s="2"/>
      <c r="D1197" s="2"/>
      <c r="E1197" s="2"/>
      <c r="F1197" s="2"/>
      <c r="G1197" s="2"/>
      <c r="H1197" s="544"/>
      <c r="K1197" s="837"/>
      <c r="L1197" s="837"/>
      <c r="M1197" s="837"/>
      <c r="N1197" s="837"/>
      <c r="O1197" s="837"/>
      <c r="P1197" s="837"/>
      <c r="Q1197" s="837"/>
      <c r="R1197" s="837"/>
      <c r="S1197" s="837"/>
      <c r="T1197" s="837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</row>
    <row r="1198" spans="3:256" s="16" customFormat="1" ht="12.75">
      <c r="C1198" s="2"/>
      <c r="D1198" s="2"/>
      <c r="E1198" s="2"/>
      <c r="F1198" s="2"/>
      <c r="G1198" s="2"/>
      <c r="H1198" s="544"/>
      <c r="K1198" s="837"/>
      <c r="L1198" s="837"/>
      <c r="M1198" s="837"/>
      <c r="N1198" s="837"/>
      <c r="O1198" s="837"/>
      <c r="P1198" s="837"/>
      <c r="Q1198" s="837"/>
      <c r="R1198" s="837"/>
      <c r="S1198" s="837"/>
      <c r="T1198" s="837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</row>
    <row r="1199" spans="3:256" s="16" customFormat="1" ht="12.75">
      <c r="C1199" s="2"/>
      <c r="D1199" s="2"/>
      <c r="E1199" s="2"/>
      <c r="F1199" s="2"/>
      <c r="G1199" s="2"/>
      <c r="H1199" s="544"/>
      <c r="K1199" s="837"/>
      <c r="L1199" s="837"/>
      <c r="M1199" s="837"/>
      <c r="N1199" s="837"/>
      <c r="O1199" s="837"/>
      <c r="P1199" s="837"/>
      <c r="Q1199" s="837"/>
      <c r="R1199" s="837"/>
      <c r="S1199" s="837"/>
      <c r="T1199" s="837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</row>
    <row r="1200" spans="3:256" s="16" customFormat="1" ht="12.75">
      <c r="C1200" s="2"/>
      <c r="D1200" s="2"/>
      <c r="E1200" s="2"/>
      <c r="F1200" s="2"/>
      <c r="G1200" s="2"/>
      <c r="H1200" s="544"/>
      <c r="K1200" s="837"/>
      <c r="L1200" s="837"/>
      <c r="M1200" s="837"/>
      <c r="N1200" s="837"/>
      <c r="O1200" s="837"/>
      <c r="P1200" s="837"/>
      <c r="Q1200" s="837"/>
      <c r="R1200" s="837"/>
      <c r="S1200" s="837"/>
      <c r="T1200" s="837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</row>
    <row r="1201" spans="3:256" s="16" customFormat="1" ht="12.75">
      <c r="C1201" s="2"/>
      <c r="D1201" s="2"/>
      <c r="E1201" s="2"/>
      <c r="F1201" s="2"/>
      <c r="G1201" s="2"/>
      <c r="H1201" s="544"/>
      <c r="K1201" s="837"/>
      <c r="L1201" s="837"/>
      <c r="M1201" s="837"/>
      <c r="N1201" s="837"/>
      <c r="O1201" s="837"/>
      <c r="P1201" s="837"/>
      <c r="Q1201" s="837"/>
      <c r="R1201" s="837"/>
      <c r="S1201" s="837"/>
      <c r="T1201" s="837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</row>
    <row r="1202" spans="3:256" s="16" customFormat="1" ht="12.75">
      <c r="C1202" s="2"/>
      <c r="D1202" s="2"/>
      <c r="E1202" s="2"/>
      <c r="F1202" s="2"/>
      <c r="G1202" s="2"/>
      <c r="H1202" s="544"/>
      <c r="K1202" s="837"/>
      <c r="L1202" s="837"/>
      <c r="M1202" s="837"/>
      <c r="N1202" s="837"/>
      <c r="O1202" s="837"/>
      <c r="P1202" s="837"/>
      <c r="Q1202" s="837"/>
      <c r="R1202" s="837"/>
      <c r="S1202" s="837"/>
      <c r="T1202" s="837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</row>
    <row r="1203" spans="3:256" s="16" customFormat="1" ht="12.75">
      <c r="C1203" s="2"/>
      <c r="D1203" s="2"/>
      <c r="E1203" s="2"/>
      <c r="F1203" s="2"/>
      <c r="G1203" s="2"/>
      <c r="H1203" s="544"/>
      <c r="K1203" s="837"/>
      <c r="L1203" s="837"/>
      <c r="M1203" s="837"/>
      <c r="N1203" s="837"/>
      <c r="O1203" s="837"/>
      <c r="P1203" s="837"/>
      <c r="Q1203" s="837"/>
      <c r="R1203" s="837"/>
      <c r="S1203" s="837"/>
      <c r="T1203" s="837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</row>
    <row r="1204" spans="3:256" s="16" customFormat="1" ht="12.75">
      <c r="C1204" s="2"/>
      <c r="D1204" s="2"/>
      <c r="E1204" s="2"/>
      <c r="F1204" s="2"/>
      <c r="G1204" s="2"/>
      <c r="H1204" s="544"/>
      <c r="K1204" s="837"/>
      <c r="L1204" s="837"/>
      <c r="M1204" s="837"/>
      <c r="N1204" s="837"/>
      <c r="O1204" s="837"/>
      <c r="P1204" s="837"/>
      <c r="Q1204" s="837"/>
      <c r="R1204" s="837"/>
      <c r="S1204" s="837"/>
      <c r="T1204" s="837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</row>
    <row r="1205" spans="3:256" s="16" customFormat="1" ht="12.75">
      <c r="C1205" s="2"/>
      <c r="D1205" s="2"/>
      <c r="E1205" s="2"/>
      <c r="F1205" s="2"/>
      <c r="G1205" s="2"/>
      <c r="H1205" s="544"/>
      <c r="K1205" s="837"/>
      <c r="L1205" s="837"/>
      <c r="M1205" s="837"/>
      <c r="N1205" s="837"/>
      <c r="O1205" s="837"/>
      <c r="P1205" s="837"/>
      <c r="Q1205" s="837"/>
      <c r="R1205" s="837"/>
      <c r="S1205" s="837"/>
      <c r="T1205" s="837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</row>
    <row r="1206" spans="3:256" s="16" customFormat="1" ht="12.75">
      <c r="C1206" s="2"/>
      <c r="D1206" s="2"/>
      <c r="E1206" s="2"/>
      <c r="F1206" s="2"/>
      <c r="G1206" s="2"/>
      <c r="H1206" s="544"/>
      <c r="K1206" s="837"/>
      <c r="L1206" s="837"/>
      <c r="M1206" s="837"/>
      <c r="N1206" s="837"/>
      <c r="O1206" s="837"/>
      <c r="P1206" s="837"/>
      <c r="Q1206" s="837"/>
      <c r="R1206" s="837"/>
      <c r="S1206" s="837"/>
      <c r="T1206" s="837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</row>
    <row r="1207" spans="3:256" s="16" customFormat="1" ht="12.75">
      <c r="C1207" s="2"/>
      <c r="D1207" s="2"/>
      <c r="E1207" s="2"/>
      <c r="F1207" s="2"/>
      <c r="G1207" s="2"/>
      <c r="H1207" s="544"/>
      <c r="K1207" s="837"/>
      <c r="L1207" s="837"/>
      <c r="M1207" s="837"/>
      <c r="N1207" s="837"/>
      <c r="O1207" s="837"/>
      <c r="P1207" s="837"/>
      <c r="Q1207" s="837"/>
      <c r="R1207" s="837"/>
      <c r="S1207" s="837"/>
      <c r="T1207" s="837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</row>
    <row r="1208" spans="3:256" s="16" customFormat="1" ht="12.75">
      <c r="C1208" s="2"/>
      <c r="D1208" s="2"/>
      <c r="E1208" s="2"/>
      <c r="F1208" s="2"/>
      <c r="G1208" s="2"/>
      <c r="H1208" s="544"/>
      <c r="K1208" s="837"/>
      <c r="L1208" s="837"/>
      <c r="M1208" s="837"/>
      <c r="N1208" s="837"/>
      <c r="O1208" s="837"/>
      <c r="P1208" s="837"/>
      <c r="Q1208" s="837"/>
      <c r="R1208" s="837"/>
      <c r="S1208" s="837"/>
      <c r="T1208" s="837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</row>
    <row r="1209" spans="3:256" s="16" customFormat="1" ht="12.75">
      <c r="C1209" s="2"/>
      <c r="D1209" s="2"/>
      <c r="E1209" s="2"/>
      <c r="F1209" s="2"/>
      <c r="G1209" s="2"/>
      <c r="H1209" s="544"/>
      <c r="K1209" s="837"/>
      <c r="L1209" s="837"/>
      <c r="M1209" s="837"/>
      <c r="N1209" s="837"/>
      <c r="O1209" s="837"/>
      <c r="P1209" s="837"/>
      <c r="Q1209" s="837"/>
      <c r="R1209" s="837"/>
      <c r="S1209" s="837"/>
      <c r="T1209" s="837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</row>
    <row r="1210" spans="3:256" s="16" customFormat="1" ht="12.75">
      <c r="C1210" s="2"/>
      <c r="D1210" s="2"/>
      <c r="E1210" s="2"/>
      <c r="F1210" s="2"/>
      <c r="G1210" s="2"/>
      <c r="H1210" s="544"/>
      <c r="K1210" s="837"/>
      <c r="L1210" s="837"/>
      <c r="M1210" s="837"/>
      <c r="N1210" s="837"/>
      <c r="O1210" s="837"/>
      <c r="P1210" s="837"/>
      <c r="Q1210" s="837"/>
      <c r="R1210" s="837"/>
      <c r="S1210" s="837"/>
      <c r="T1210" s="837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</row>
    <row r="1211" spans="3:256" s="16" customFormat="1" ht="12.75">
      <c r="C1211" s="2"/>
      <c r="D1211" s="2"/>
      <c r="E1211" s="2"/>
      <c r="F1211" s="2"/>
      <c r="G1211" s="2"/>
      <c r="H1211" s="544"/>
      <c r="K1211" s="837"/>
      <c r="L1211" s="837"/>
      <c r="M1211" s="837"/>
      <c r="N1211" s="837"/>
      <c r="O1211" s="837"/>
      <c r="P1211" s="837"/>
      <c r="Q1211" s="837"/>
      <c r="R1211" s="837"/>
      <c r="S1211" s="837"/>
      <c r="T1211" s="837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</row>
    <row r="1212" spans="3:256" s="16" customFormat="1" ht="12.75">
      <c r="C1212" s="2"/>
      <c r="D1212" s="2"/>
      <c r="E1212" s="2"/>
      <c r="F1212" s="2"/>
      <c r="G1212" s="2"/>
      <c r="H1212" s="544"/>
      <c r="K1212" s="837"/>
      <c r="L1212" s="837"/>
      <c r="M1212" s="837"/>
      <c r="N1212" s="837"/>
      <c r="O1212" s="837"/>
      <c r="P1212" s="837"/>
      <c r="Q1212" s="837"/>
      <c r="R1212" s="837"/>
      <c r="S1212" s="837"/>
      <c r="T1212" s="837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</row>
    <row r="1213" spans="3:256" s="16" customFormat="1" ht="12.75">
      <c r="C1213" s="2"/>
      <c r="D1213" s="2"/>
      <c r="E1213" s="2"/>
      <c r="F1213" s="2"/>
      <c r="G1213" s="2"/>
      <c r="H1213" s="544"/>
      <c r="K1213" s="837"/>
      <c r="L1213" s="837"/>
      <c r="M1213" s="837"/>
      <c r="N1213" s="837"/>
      <c r="O1213" s="837"/>
      <c r="P1213" s="837"/>
      <c r="Q1213" s="837"/>
      <c r="R1213" s="837"/>
      <c r="S1213" s="837"/>
      <c r="T1213" s="837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</row>
    <row r="1214" spans="3:256" s="16" customFormat="1" ht="12.75">
      <c r="C1214" s="2"/>
      <c r="D1214" s="2"/>
      <c r="E1214" s="2"/>
      <c r="F1214" s="2"/>
      <c r="G1214" s="2"/>
      <c r="H1214" s="544"/>
      <c r="K1214" s="837"/>
      <c r="L1214" s="837"/>
      <c r="M1214" s="837"/>
      <c r="N1214" s="837"/>
      <c r="O1214" s="837"/>
      <c r="P1214" s="837"/>
      <c r="Q1214" s="837"/>
      <c r="R1214" s="837"/>
      <c r="S1214" s="837"/>
      <c r="T1214" s="837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</row>
    <row r="1215" spans="3:256" s="16" customFormat="1" ht="12.75">
      <c r="C1215" s="2"/>
      <c r="D1215" s="2"/>
      <c r="E1215" s="2"/>
      <c r="F1215" s="2"/>
      <c r="G1215" s="2"/>
      <c r="H1215" s="544"/>
      <c r="K1215" s="837"/>
      <c r="L1215" s="837"/>
      <c r="M1215" s="837"/>
      <c r="N1215" s="837"/>
      <c r="O1215" s="837"/>
      <c r="P1215" s="837"/>
      <c r="Q1215" s="837"/>
      <c r="R1215" s="837"/>
      <c r="S1215" s="837"/>
      <c r="T1215" s="837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</row>
    <row r="1216" spans="3:256" s="16" customFormat="1" ht="12.75">
      <c r="C1216" s="2"/>
      <c r="D1216" s="2"/>
      <c r="E1216" s="2"/>
      <c r="F1216" s="2"/>
      <c r="G1216" s="2"/>
      <c r="H1216" s="544"/>
      <c r="K1216" s="837"/>
      <c r="L1216" s="837"/>
      <c r="M1216" s="837"/>
      <c r="N1216" s="837"/>
      <c r="O1216" s="837"/>
      <c r="P1216" s="837"/>
      <c r="Q1216" s="837"/>
      <c r="R1216" s="837"/>
      <c r="S1216" s="837"/>
      <c r="T1216" s="837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</row>
    <row r="1217" spans="3:256" s="16" customFormat="1" ht="12.75">
      <c r="C1217" s="2"/>
      <c r="D1217" s="2"/>
      <c r="E1217" s="2"/>
      <c r="F1217" s="2"/>
      <c r="G1217" s="2"/>
      <c r="H1217" s="544"/>
      <c r="K1217" s="837"/>
      <c r="L1217" s="837"/>
      <c r="M1217" s="837"/>
      <c r="N1217" s="837"/>
      <c r="O1217" s="837"/>
      <c r="P1217" s="837"/>
      <c r="Q1217" s="837"/>
      <c r="R1217" s="837"/>
      <c r="S1217" s="837"/>
      <c r="T1217" s="837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</row>
    <row r="1218" spans="3:256" s="16" customFormat="1" ht="12.75">
      <c r="C1218" s="2"/>
      <c r="D1218" s="2"/>
      <c r="E1218" s="2"/>
      <c r="F1218" s="2"/>
      <c r="G1218" s="2"/>
      <c r="H1218" s="544"/>
      <c r="K1218" s="837"/>
      <c r="L1218" s="837"/>
      <c r="M1218" s="837"/>
      <c r="N1218" s="837"/>
      <c r="O1218" s="837"/>
      <c r="P1218" s="837"/>
      <c r="Q1218" s="837"/>
      <c r="R1218" s="837"/>
      <c r="S1218" s="837"/>
      <c r="T1218" s="837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</row>
    <row r="1219" spans="3:256" s="16" customFormat="1" ht="12.75">
      <c r="C1219" s="2"/>
      <c r="D1219" s="2"/>
      <c r="E1219" s="2"/>
      <c r="F1219" s="2"/>
      <c r="G1219" s="2"/>
      <c r="H1219" s="544"/>
      <c r="K1219" s="837"/>
      <c r="L1219" s="837"/>
      <c r="M1219" s="837"/>
      <c r="N1219" s="837"/>
      <c r="O1219" s="837"/>
      <c r="P1219" s="837"/>
      <c r="Q1219" s="837"/>
      <c r="R1219" s="837"/>
      <c r="S1219" s="837"/>
      <c r="T1219" s="837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</row>
    <row r="1220" spans="3:256" s="16" customFormat="1" ht="12.75">
      <c r="C1220" s="2"/>
      <c r="D1220" s="2"/>
      <c r="E1220" s="2"/>
      <c r="F1220" s="2"/>
      <c r="G1220" s="2"/>
      <c r="H1220" s="544"/>
      <c r="K1220" s="837"/>
      <c r="L1220" s="837"/>
      <c r="M1220" s="837"/>
      <c r="N1220" s="837"/>
      <c r="O1220" s="837"/>
      <c r="P1220" s="837"/>
      <c r="Q1220" s="837"/>
      <c r="R1220" s="837"/>
      <c r="S1220" s="837"/>
      <c r="T1220" s="837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</row>
    <row r="1221" spans="3:256" s="16" customFormat="1" ht="12.75">
      <c r="C1221" s="2"/>
      <c r="D1221" s="2"/>
      <c r="E1221" s="2"/>
      <c r="F1221" s="2"/>
      <c r="G1221" s="2"/>
      <c r="H1221" s="545"/>
      <c r="I1221" s="2"/>
      <c r="J1221" s="2"/>
      <c r="K1221" s="838"/>
      <c r="L1221" s="838"/>
      <c r="M1221" s="838"/>
      <c r="N1221" s="838"/>
      <c r="O1221" s="838"/>
      <c r="P1221" s="838"/>
      <c r="Q1221" s="838"/>
      <c r="R1221" s="838"/>
      <c r="S1221" s="838"/>
      <c r="T1221" s="838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</row>
    <row r="1222" spans="3:256" s="16" customFormat="1" ht="12.75">
      <c r="C1222" s="2"/>
      <c r="D1222" s="2"/>
      <c r="E1222" s="2"/>
      <c r="F1222" s="2"/>
      <c r="G1222" s="2"/>
      <c r="H1222" s="545"/>
      <c r="I1222" s="2"/>
      <c r="J1222" s="2"/>
      <c r="K1222" s="838"/>
      <c r="L1222" s="838"/>
      <c r="M1222" s="838"/>
      <c r="N1222" s="838"/>
      <c r="O1222" s="838"/>
      <c r="P1222" s="838"/>
      <c r="Q1222" s="838"/>
      <c r="R1222" s="838"/>
      <c r="S1222" s="838"/>
      <c r="T1222" s="838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</row>
    <row r="1223" spans="3:256" s="16" customFormat="1" ht="12.75">
      <c r="C1223" s="2"/>
      <c r="D1223" s="2"/>
      <c r="E1223" s="2"/>
      <c r="F1223" s="2"/>
      <c r="G1223" s="2"/>
      <c r="H1223" s="545"/>
      <c r="I1223" s="2"/>
      <c r="J1223" s="2"/>
      <c r="K1223" s="838"/>
      <c r="L1223" s="838"/>
      <c r="M1223" s="838"/>
      <c r="N1223" s="838"/>
      <c r="O1223" s="838"/>
      <c r="P1223" s="838"/>
      <c r="Q1223" s="838"/>
      <c r="R1223" s="838"/>
      <c r="S1223" s="838"/>
      <c r="T1223" s="838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</row>
    <row r="1224" spans="3:256" s="16" customFormat="1" ht="12.75">
      <c r="C1224" s="2"/>
      <c r="D1224" s="2"/>
      <c r="E1224" s="2"/>
      <c r="F1224" s="2"/>
      <c r="G1224" s="2"/>
      <c r="H1224" s="545"/>
      <c r="I1224" s="2"/>
      <c r="J1224" s="2"/>
      <c r="K1224" s="838"/>
      <c r="L1224" s="838"/>
      <c r="M1224" s="838"/>
      <c r="N1224" s="838"/>
      <c r="O1224" s="838"/>
      <c r="P1224" s="838"/>
      <c r="Q1224" s="838"/>
      <c r="R1224" s="838"/>
      <c r="S1224" s="838"/>
      <c r="T1224" s="838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</row>
    <row r="1225" spans="3:256" s="16" customFormat="1" ht="12.75">
      <c r="C1225" s="2"/>
      <c r="D1225" s="2"/>
      <c r="E1225" s="2"/>
      <c r="F1225" s="2"/>
      <c r="G1225" s="2"/>
      <c r="H1225" s="545"/>
      <c r="I1225" s="2"/>
      <c r="J1225" s="2"/>
      <c r="K1225" s="838"/>
      <c r="L1225" s="838"/>
      <c r="M1225" s="838"/>
      <c r="N1225" s="838"/>
      <c r="O1225" s="838"/>
      <c r="P1225" s="838"/>
      <c r="Q1225" s="838"/>
      <c r="R1225" s="838"/>
      <c r="S1225" s="838"/>
      <c r="T1225" s="838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</row>
    <row r="1226" spans="3:256" s="16" customFormat="1" ht="12.75">
      <c r="C1226" s="2"/>
      <c r="D1226" s="2"/>
      <c r="E1226" s="2"/>
      <c r="F1226" s="2"/>
      <c r="G1226" s="2"/>
      <c r="H1226" s="545"/>
      <c r="I1226" s="2"/>
      <c r="J1226" s="2"/>
      <c r="K1226" s="838"/>
      <c r="L1226" s="838"/>
      <c r="M1226" s="838"/>
      <c r="N1226" s="838"/>
      <c r="O1226" s="838"/>
      <c r="P1226" s="838"/>
      <c r="Q1226" s="838"/>
      <c r="R1226" s="838"/>
      <c r="S1226" s="838"/>
      <c r="T1226" s="838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</row>
    <row r="1227" spans="3:256" s="16" customFormat="1" ht="12.75">
      <c r="C1227" s="2"/>
      <c r="D1227" s="2"/>
      <c r="E1227" s="2"/>
      <c r="F1227" s="2"/>
      <c r="G1227" s="2"/>
      <c r="H1227" s="545"/>
      <c r="I1227" s="2"/>
      <c r="J1227" s="2"/>
      <c r="K1227" s="838"/>
      <c r="L1227" s="838"/>
      <c r="M1227" s="838"/>
      <c r="N1227" s="838"/>
      <c r="O1227" s="838"/>
      <c r="P1227" s="838"/>
      <c r="Q1227" s="838"/>
      <c r="R1227" s="838"/>
      <c r="S1227" s="838"/>
      <c r="T1227" s="838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</row>
    <row r="1228" spans="3:256" s="16" customFormat="1" ht="12.75">
      <c r="C1228" s="2"/>
      <c r="D1228" s="2"/>
      <c r="E1228" s="2"/>
      <c r="F1228" s="2"/>
      <c r="G1228" s="2"/>
      <c r="H1228" s="545"/>
      <c r="I1228" s="2"/>
      <c r="J1228" s="2"/>
      <c r="K1228" s="838"/>
      <c r="L1228" s="838"/>
      <c r="M1228" s="838"/>
      <c r="N1228" s="838"/>
      <c r="O1228" s="838"/>
      <c r="P1228" s="838"/>
      <c r="Q1228" s="838"/>
      <c r="R1228" s="838"/>
      <c r="S1228" s="838"/>
      <c r="T1228" s="838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</row>
    <row r="1229" spans="3:256" s="16" customFormat="1" ht="12.75">
      <c r="C1229" s="2"/>
      <c r="D1229" s="2"/>
      <c r="E1229" s="2"/>
      <c r="F1229" s="2"/>
      <c r="G1229" s="2"/>
      <c r="H1229" s="545"/>
      <c r="I1229" s="2"/>
      <c r="J1229" s="2"/>
      <c r="K1229" s="838"/>
      <c r="L1229" s="838"/>
      <c r="M1229" s="838"/>
      <c r="N1229" s="838"/>
      <c r="O1229" s="838"/>
      <c r="P1229" s="838"/>
      <c r="Q1229" s="838"/>
      <c r="R1229" s="838"/>
      <c r="S1229" s="838"/>
      <c r="T1229" s="838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</row>
    <row r="1230" spans="3:256" s="16" customFormat="1" ht="12.75">
      <c r="C1230" s="2"/>
      <c r="D1230" s="2"/>
      <c r="E1230" s="2"/>
      <c r="F1230" s="2"/>
      <c r="G1230" s="2"/>
      <c r="H1230" s="545"/>
      <c r="I1230" s="2"/>
      <c r="J1230" s="2"/>
      <c r="K1230" s="838"/>
      <c r="L1230" s="838"/>
      <c r="M1230" s="838"/>
      <c r="N1230" s="838"/>
      <c r="O1230" s="838"/>
      <c r="P1230" s="838"/>
      <c r="Q1230" s="838"/>
      <c r="R1230" s="838"/>
      <c r="S1230" s="838"/>
      <c r="T1230" s="838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</row>
    <row r="1231" spans="3:256" s="16" customFormat="1" ht="12.75">
      <c r="C1231" s="2"/>
      <c r="D1231" s="2"/>
      <c r="E1231" s="2"/>
      <c r="F1231" s="2"/>
      <c r="G1231" s="2"/>
      <c r="H1231" s="545"/>
      <c r="I1231" s="2"/>
      <c r="J1231" s="2"/>
      <c r="K1231" s="838"/>
      <c r="L1231" s="838"/>
      <c r="M1231" s="838"/>
      <c r="N1231" s="838"/>
      <c r="O1231" s="838"/>
      <c r="P1231" s="838"/>
      <c r="Q1231" s="838"/>
      <c r="R1231" s="838"/>
      <c r="S1231" s="838"/>
      <c r="T1231" s="838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</row>
    <row r="1232" spans="3:256" s="16" customFormat="1" ht="12.75">
      <c r="C1232" s="2"/>
      <c r="D1232" s="2"/>
      <c r="E1232" s="2"/>
      <c r="F1232" s="2"/>
      <c r="G1232" s="2"/>
      <c r="H1232" s="545"/>
      <c r="I1232" s="2"/>
      <c r="J1232" s="2"/>
      <c r="K1232" s="838"/>
      <c r="L1232" s="838"/>
      <c r="M1232" s="838"/>
      <c r="N1232" s="838"/>
      <c r="O1232" s="838"/>
      <c r="P1232" s="838"/>
      <c r="Q1232" s="838"/>
      <c r="R1232" s="838"/>
      <c r="S1232" s="838"/>
      <c r="T1232" s="838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</row>
    <row r="1233" spans="3:256" s="16" customFormat="1" ht="12.75">
      <c r="C1233" s="2"/>
      <c r="D1233" s="2"/>
      <c r="E1233" s="2"/>
      <c r="F1233" s="2"/>
      <c r="G1233" s="2"/>
      <c r="H1233" s="545"/>
      <c r="I1233" s="2"/>
      <c r="J1233" s="2"/>
      <c r="K1233" s="838"/>
      <c r="L1233" s="838"/>
      <c r="M1233" s="838"/>
      <c r="N1233" s="838"/>
      <c r="O1233" s="838"/>
      <c r="P1233" s="838"/>
      <c r="Q1233" s="838"/>
      <c r="R1233" s="838"/>
      <c r="S1233" s="838"/>
      <c r="T1233" s="838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</row>
    <row r="1234" spans="3:256" s="16" customFormat="1" ht="12.75">
      <c r="C1234" s="2"/>
      <c r="D1234" s="2"/>
      <c r="E1234" s="2"/>
      <c r="F1234" s="2"/>
      <c r="G1234" s="2"/>
      <c r="H1234" s="545"/>
      <c r="I1234" s="2"/>
      <c r="J1234" s="2"/>
      <c r="K1234" s="838"/>
      <c r="L1234" s="838"/>
      <c r="M1234" s="838"/>
      <c r="N1234" s="838"/>
      <c r="O1234" s="838"/>
      <c r="P1234" s="838"/>
      <c r="Q1234" s="838"/>
      <c r="R1234" s="838"/>
      <c r="S1234" s="838"/>
      <c r="T1234" s="838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</row>
    <row r="1235" spans="3:256" s="16" customFormat="1" ht="12.75">
      <c r="C1235" s="2"/>
      <c r="D1235" s="2"/>
      <c r="E1235" s="2"/>
      <c r="F1235" s="2"/>
      <c r="G1235" s="2"/>
      <c r="H1235" s="545"/>
      <c r="I1235" s="2"/>
      <c r="J1235" s="2"/>
      <c r="K1235" s="838"/>
      <c r="L1235" s="838"/>
      <c r="M1235" s="838"/>
      <c r="N1235" s="838"/>
      <c r="O1235" s="838"/>
      <c r="P1235" s="838"/>
      <c r="Q1235" s="838"/>
      <c r="R1235" s="838"/>
      <c r="S1235" s="838"/>
      <c r="T1235" s="838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</row>
    <row r="1236" spans="3:256" s="16" customFormat="1" ht="12.75">
      <c r="C1236" s="2"/>
      <c r="D1236" s="2"/>
      <c r="E1236" s="2"/>
      <c r="F1236" s="2"/>
      <c r="G1236" s="2"/>
      <c r="H1236" s="545"/>
      <c r="I1236" s="2"/>
      <c r="J1236" s="2"/>
      <c r="K1236" s="838"/>
      <c r="L1236" s="838"/>
      <c r="M1236" s="838"/>
      <c r="N1236" s="838"/>
      <c r="O1236" s="838"/>
      <c r="P1236" s="838"/>
      <c r="Q1236" s="838"/>
      <c r="R1236" s="838"/>
      <c r="S1236" s="838"/>
      <c r="T1236" s="838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</row>
    <row r="1237" spans="3:256" s="16" customFormat="1" ht="12.75">
      <c r="C1237" s="2"/>
      <c r="D1237" s="2"/>
      <c r="E1237" s="2"/>
      <c r="F1237" s="2"/>
      <c r="G1237" s="2"/>
      <c r="H1237" s="545"/>
      <c r="I1237" s="2"/>
      <c r="J1237" s="2"/>
      <c r="K1237" s="838"/>
      <c r="L1237" s="838"/>
      <c r="M1237" s="838"/>
      <c r="N1237" s="838"/>
      <c r="O1237" s="838"/>
      <c r="P1237" s="838"/>
      <c r="Q1237" s="838"/>
      <c r="R1237" s="838"/>
      <c r="S1237" s="838"/>
      <c r="T1237" s="838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</row>
    <row r="1238" spans="3:256" s="16" customFormat="1" ht="12.75">
      <c r="C1238" s="2"/>
      <c r="D1238" s="2"/>
      <c r="E1238" s="2"/>
      <c r="F1238" s="2"/>
      <c r="G1238" s="2"/>
      <c r="H1238" s="545"/>
      <c r="I1238" s="2"/>
      <c r="J1238" s="2"/>
      <c r="K1238" s="838"/>
      <c r="L1238" s="838"/>
      <c r="M1238" s="838"/>
      <c r="N1238" s="838"/>
      <c r="O1238" s="838"/>
      <c r="P1238" s="838"/>
      <c r="Q1238" s="838"/>
      <c r="R1238" s="838"/>
      <c r="S1238" s="838"/>
      <c r="T1238" s="838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</row>
    <row r="1239" spans="3:256" s="16" customFormat="1" ht="12.75">
      <c r="C1239" s="2"/>
      <c r="D1239" s="2"/>
      <c r="E1239" s="2"/>
      <c r="F1239" s="2"/>
      <c r="G1239" s="2"/>
      <c r="H1239" s="545"/>
      <c r="I1239" s="2"/>
      <c r="J1239" s="2"/>
      <c r="K1239" s="838"/>
      <c r="L1239" s="838"/>
      <c r="M1239" s="838"/>
      <c r="N1239" s="838"/>
      <c r="O1239" s="838"/>
      <c r="P1239" s="838"/>
      <c r="Q1239" s="838"/>
      <c r="R1239" s="838"/>
      <c r="S1239" s="838"/>
      <c r="T1239" s="838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</row>
    <row r="1240" spans="3:256" s="16" customFormat="1" ht="12.75">
      <c r="C1240" s="2"/>
      <c r="D1240" s="2"/>
      <c r="E1240" s="2"/>
      <c r="F1240" s="2"/>
      <c r="G1240" s="2"/>
      <c r="H1240" s="545"/>
      <c r="I1240" s="2"/>
      <c r="J1240" s="2"/>
      <c r="K1240" s="838"/>
      <c r="L1240" s="838"/>
      <c r="M1240" s="838"/>
      <c r="N1240" s="838"/>
      <c r="O1240" s="838"/>
      <c r="P1240" s="838"/>
      <c r="Q1240" s="838"/>
      <c r="R1240" s="838"/>
      <c r="S1240" s="838"/>
      <c r="T1240" s="838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</row>
    <row r="1241" spans="3:256" s="16" customFormat="1" ht="12.75">
      <c r="C1241" s="2"/>
      <c r="D1241" s="2"/>
      <c r="E1241" s="2"/>
      <c r="F1241" s="2"/>
      <c r="G1241" s="2"/>
      <c r="H1241" s="545"/>
      <c r="I1241" s="2"/>
      <c r="J1241" s="2"/>
      <c r="K1241" s="838"/>
      <c r="L1241" s="838"/>
      <c r="M1241" s="838"/>
      <c r="N1241" s="838"/>
      <c r="O1241" s="838"/>
      <c r="P1241" s="838"/>
      <c r="Q1241" s="838"/>
      <c r="R1241" s="838"/>
      <c r="S1241" s="838"/>
      <c r="T1241" s="838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</row>
    <row r="1242" spans="3:256" s="16" customFormat="1" ht="12.75">
      <c r="C1242" s="2"/>
      <c r="D1242" s="2"/>
      <c r="E1242" s="2"/>
      <c r="F1242" s="2"/>
      <c r="G1242" s="2"/>
      <c r="H1242" s="545"/>
      <c r="I1242" s="2"/>
      <c r="J1242" s="2"/>
      <c r="K1242" s="838"/>
      <c r="L1242" s="838"/>
      <c r="M1242" s="838"/>
      <c r="N1242" s="838"/>
      <c r="O1242" s="838"/>
      <c r="P1242" s="838"/>
      <c r="Q1242" s="838"/>
      <c r="R1242" s="838"/>
      <c r="S1242" s="838"/>
      <c r="T1242" s="838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</row>
    <row r="1243" spans="3:256" s="16" customFormat="1" ht="12.75">
      <c r="C1243" s="2"/>
      <c r="D1243" s="2"/>
      <c r="E1243" s="2"/>
      <c r="F1243" s="2"/>
      <c r="G1243" s="2"/>
      <c r="H1243" s="545"/>
      <c r="I1243" s="2"/>
      <c r="J1243" s="2"/>
      <c r="K1243" s="838"/>
      <c r="L1243" s="838"/>
      <c r="M1243" s="838"/>
      <c r="N1243" s="838"/>
      <c r="O1243" s="838"/>
      <c r="P1243" s="838"/>
      <c r="Q1243" s="838"/>
      <c r="R1243" s="838"/>
      <c r="S1243" s="838"/>
      <c r="T1243" s="838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</row>
    <row r="1244" spans="3:256" s="16" customFormat="1" ht="12.75">
      <c r="C1244" s="2"/>
      <c r="D1244" s="2"/>
      <c r="E1244" s="2"/>
      <c r="F1244" s="2"/>
      <c r="G1244" s="2"/>
      <c r="H1244" s="545"/>
      <c r="I1244" s="2"/>
      <c r="J1244" s="2"/>
      <c r="K1244" s="838"/>
      <c r="L1244" s="838"/>
      <c r="M1244" s="838"/>
      <c r="N1244" s="838"/>
      <c r="O1244" s="838"/>
      <c r="P1244" s="838"/>
      <c r="Q1244" s="838"/>
      <c r="R1244" s="838"/>
      <c r="S1244" s="838"/>
      <c r="T1244" s="838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</row>
    <row r="1245" spans="3:256" s="16" customFormat="1" ht="12.75">
      <c r="C1245" s="2"/>
      <c r="D1245" s="2"/>
      <c r="E1245" s="2"/>
      <c r="F1245" s="2"/>
      <c r="G1245" s="2"/>
      <c r="H1245" s="545"/>
      <c r="I1245" s="2"/>
      <c r="J1245" s="2"/>
      <c r="K1245" s="838"/>
      <c r="L1245" s="838"/>
      <c r="M1245" s="838"/>
      <c r="N1245" s="838"/>
      <c r="O1245" s="838"/>
      <c r="P1245" s="838"/>
      <c r="Q1245" s="838"/>
      <c r="R1245" s="838"/>
      <c r="S1245" s="838"/>
      <c r="T1245" s="838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</row>
    <row r="1246" spans="3:256" s="16" customFormat="1" ht="12.75">
      <c r="C1246" s="2"/>
      <c r="D1246" s="2"/>
      <c r="E1246" s="2"/>
      <c r="F1246" s="2"/>
      <c r="G1246" s="2"/>
      <c r="H1246" s="545"/>
      <c r="I1246" s="2"/>
      <c r="J1246" s="2"/>
      <c r="K1246" s="838"/>
      <c r="L1246" s="838"/>
      <c r="M1246" s="838"/>
      <c r="N1246" s="838"/>
      <c r="O1246" s="838"/>
      <c r="P1246" s="838"/>
      <c r="Q1246" s="838"/>
      <c r="R1246" s="838"/>
      <c r="S1246" s="838"/>
      <c r="T1246" s="838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</row>
    <row r="1247" spans="3:256" s="16" customFormat="1" ht="12.75">
      <c r="C1247" s="2"/>
      <c r="D1247" s="2"/>
      <c r="E1247" s="2"/>
      <c r="F1247" s="2"/>
      <c r="G1247" s="2"/>
      <c r="H1247" s="545"/>
      <c r="I1247" s="2"/>
      <c r="J1247" s="2"/>
      <c r="K1247" s="838"/>
      <c r="L1247" s="838"/>
      <c r="M1247" s="838"/>
      <c r="N1247" s="838"/>
      <c r="O1247" s="838"/>
      <c r="P1247" s="838"/>
      <c r="Q1247" s="838"/>
      <c r="R1247" s="838"/>
      <c r="S1247" s="838"/>
      <c r="T1247" s="838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</row>
    <row r="1248" spans="3:256" s="16" customFormat="1" ht="12.75">
      <c r="C1248" s="2"/>
      <c r="D1248" s="2"/>
      <c r="E1248" s="2"/>
      <c r="F1248" s="2"/>
      <c r="G1248" s="2"/>
      <c r="H1248" s="545"/>
      <c r="I1248" s="2"/>
      <c r="J1248" s="2"/>
      <c r="K1248" s="838"/>
      <c r="L1248" s="838"/>
      <c r="M1248" s="838"/>
      <c r="N1248" s="838"/>
      <c r="O1248" s="838"/>
      <c r="P1248" s="838"/>
      <c r="Q1248" s="838"/>
      <c r="R1248" s="838"/>
      <c r="S1248" s="838"/>
      <c r="T1248" s="838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</row>
    <row r="1249" spans="3:256" s="16" customFormat="1" ht="12.75">
      <c r="C1249" s="2"/>
      <c r="D1249" s="2"/>
      <c r="E1249" s="2"/>
      <c r="F1249" s="2"/>
      <c r="G1249" s="2"/>
      <c r="H1249" s="545"/>
      <c r="I1249" s="2"/>
      <c r="J1249" s="2"/>
      <c r="K1249" s="838"/>
      <c r="L1249" s="838"/>
      <c r="M1249" s="838"/>
      <c r="N1249" s="838"/>
      <c r="O1249" s="838"/>
      <c r="P1249" s="838"/>
      <c r="Q1249" s="838"/>
      <c r="R1249" s="838"/>
      <c r="S1249" s="838"/>
      <c r="T1249" s="838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</row>
  </sheetData>
  <mergeCells count="21">
    <mergeCell ref="F282:F283"/>
    <mergeCell ref="C741:C742"/>
    <mergeCell ref="E282:E283"/>
    <mergeCell ref="E392:E393"/>
    <mergeCell ref="E402:E403"/>
    <mergeCell ref="C722:C724"/>
    <mergeCell ref="E722:E724"/>
    <mergeCell ref="E45:E46"/>
    <mergeCell ref="F45:F46"/>
    <mergeCell ref="F885:F886"/>
    <mergeCell ref="E851:E852"/>
    <mergeCell ref="F851:F852"/>
    <mergeCell ref="F392:F393"/>
    <mergeCell ref="E885:E886"/>
    <mergeCell ref="F402:F403"/>
    <mergeCell ref="E164:E165"/>
    <mergeCell ref="F722:F724"/>
    <mergeCell ref="C830:C832"/>
    <mergeCell ref="D830:D832"/>
    <mergeCell ref="E830:E832"/>
    <mergeCell ref="F830:F832"/>
  </mergeCells>
  <printOptions/>
  <pageMargins left="0" right="0" top="0.5118110236220472" bottom="0.2362204724409449" header="0" footer="0"/>
  <pageSetup firstPageNumber="9" useFirstPageNumber="1" horizontalDpi="600" verticalDpi="600" orientation="landscape" paperSize="9" scale="8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Nova Varoš (SLGRP)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acirovic</dc:creator>
  <cp:keywords/>
  <dc:description/>
  <cp:lastModifiedBy>mcirovic</cp:lastModifiedBy>
  <cp:lastPrinted>2014-08-05T06:57:59Z</cp:lastPrinted>
  <dcterms:created xsi:type="dcterms:W3CDTF">2004-11-02T10:58:51Z</dcterms:created>
  <dcterms:modified xsi:type="dcterms:W3CDTF">2014-08-20T06:40:15Z</dcterms:modified>
  <cp:category/>
  <cp:version/>
  <cp:contentType/>
  <cp:contentStatus/>
</cp:coreProperties>
</file>